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стоимости с 01.04.2015" sheetId="1" r:id="rId1"/>
    <sheet name="Прайс с 01.10.2016" sheetId="2" r:id="rId2"/>
  </sheets>
  <definedNames>
    <definedName name="_xlnm.Print_Titles" localSheetId="1">'Прайс с 01.10.2016'!$2:$4</definedName>
    <definedName name="_xlnm.Print_Titles" localSheetId="0">'Расчет стоимости с 01.04.2015'!$2:$4</definedName>
  </definedNames>
  <calcPr fullCalcOnLoad="1"/>
</workbook>
</file>

<file path=xl/sharedStrings.xml><?xml version="1.0" encoding="utf-8"?>
<sst xmlns="http://schemas.openxmlformats.org/spreadsheetml/2006/main" count="969" uniqueCount="393">
  <si>
    <t>Электротехнический персонал II, III, IV группы по электробезопасности: (административно-технический, оперативно-ремонтный, ответственный за электрохозяйство предприятий, инженеры по охране труда, инспектирующие электроустановки, инженерно-технические работники электротехнических лабораторий), в том числе:</t>
  </si>
  <si>
    <t>-</t>
  </si>
  <si>
    <t>Общая стоимость обучения группы</t>
  </si>
  <si>
    <t>Наименование услуг</t>
  </si>
  <si>
    <t>Заработная плата преподавательского состава</t>
  </si>
  <si>
    <t>Преподаватель теории</t>
  </si>
  <si>
    <t>Инструктор произв. обучения</t>
  </si>
  <si>
    <t>Итого</t>
  </si>
  <si>
    <t>кол-во часов</t>
  </si>
  <si>
    <t>ст-ть часа</t>
  </si>
  <si>
    <t>ОБУЧЕНИЕ ПО РАБОЧИМ ПРОФЕССИЯМ:</t>
  </si>
  <si>
    <t>Слесарь-монтажник (выполняющий строительно-монтажные работы и изоляцю стыков на строительстве систем газоснабжения)</t>
  </si>
  <si>
    <t>Слесарь по обслуживанию гидравлического оборудования подъемников (вышек)</t>
  </si>
  <si>
    <t xml:space="preserve">КУРСЫ ЦЕЛЕВОГО НАЗНАЧЕНИЯ </t>
  </si>
  <si>
    <t xml:space="preserve">Машинист строительных подъемников </t>
  </si>
  <si>
    <t>Оператор асфальтосместельной установки</t>
  </si>
  <si>
    <t xml:space="preserve">Оператор газонокосилки </t>
  </si>
  <si>
    <t>Оператор камнедробильной установки</t>
  </si>
  <si>
    <t>Оператор сушильно-помольных установок</t>
  </si>
  <si>
    <t>Рабочие люльки строительных подъемников</t>
  </si>
  <si>
    <t>Рабочие, занятые обслуживанием сосудов, работающих под давлением, баллонов со сжатыми, сжиженными и растворенными газами</t>
  </si>
  <si>
    <t xml:space="preserve">Слесарь по обслуживанию подъемников (вышек)  </t>
  </si>
  <si>
    <t xml:space="preserve">Слесарь по ремонту и обслуживанию грузоподъемных кранов </t>
  </si>
  <si>
    <t xml:space="preserve">Электромонтер по обслуживанию электрооборудования грузоподъемных кранов </t>
  </si>
  <si>
    <t xml:space="preserve">Электромонтер по обслуживанию электрооборудования подъемников (вышек)  </t>
  </si>
  <si>
    <t>ОБУЧЕНИЕ РУКОВОДЯЩИХ РАБОТНИКОВ И СПЕЦИАЛИСТОВ ПО ПРОГРАММАМ:</t>
  </si>
  <si>
    <t>Ответственный за организацию эксплуатации лифтов</t>
  </si>
  <si>
    <t>И.И.Коблова</t>
  </si>
  <si>
    <r>
      <t>Г</t>
    </r>
    <r>
      <rPr>
        <b/>
        <sz val="12"/>
        <rFont val="Times New Roman"/>
        <family val="1"/>
      </rPr>
      <t xml:space="preserve">лавный бухгалтер                            </t>
    </r>
  </si>
  <si>
    <t>Ответственный за производство кровельных работ</t>
  </si>
  <si>
    <t>Нагревальщик промышленных печей</t>
  </si>
  <si>
    <t>Оператор монтажного поршневого пистолета ПЦ-84</t>
  </si>
  <si>
    <t>Рабочие при работе на высоте с люлек подъемников (вышек)</t>
  </si>
  <si>
    <t>Лицо по надзору за эскалаторами</t>
  </si>
  <si>
    <t>Ответственный за выпуск автотранспорта на линию</t>
  </si>
  <si>
    <t>Ответственный за содержание эскалатора в исправном состоянии и безопасную его эксплуатацию</t>
  </si>
  <si>
    <t>Ответственный за организацию и техническое обслуживание лифтов</t>
  </si>
  <si>
    <t>Ответственный за организацию погрузочно-разгрузочных работ и перемещение грузов</t>
  </si>
  <si>
    <t>Персонал, обслуживающий трубопроводы пара и горячей воды</t>
  </si>
  <si>
    <t>Ответственный за безопасное производство работ бензомоторной пилой</t>
  </si>
  <si>
    <t>Эксплуатация погрузчиков, работающих на сжиженном газе</t>
  </si>
  <si>
    <t>Персонал, обслуживающий газовое оборудование коммунально-бытовых предприятий</t>
  </si>
  <si>
    <t>Оператор по работе с газовыми сигнализаторами горючих газов</t>
  </si>
  <si>
    <t>Монтажник–регулировщик по переоборудованию автомобилей на газобаллонную аппаратуру сжиженного нефтяного газа и компримированного природного газа</t>
  </si>
  <si>
    <t>Оператор технологического процесса сортировки мусора</t>
  </si>
  <si>
    <t>Оператор порохового устройства для дистанционного прокола кабеля (ДПК)</t>
  </si>
  <si>
    <t>Рабочие, занятые эксплуатацией дымоотводящих устройств и вентканалов в жилых, общественных и промышленных зданиях</t>
  </si>
  <si>
    <t>Дежурный у эскалатора</t>
  </si>
  <si>
    <t>Машинист (оператор) виброплит</t>
  </si>
  <si>
    <t>Машинист установки ТР-2Б «Разгрузчик нерудных материалов»</t>
  </si>
  <si>
    <t>Кладовщики, экспедиторы–грузчики, обеспечивающие хранение и транспортировку баллонов сжиженного углеводородного газа «пропан-бутан»</t>
  </si>
  <si>
    <t>Пайка кабельных изделий с использованием природного и сжиженного газов</t>
  </si>
  <si>
    <t>Использование природных и сжиженных газов при производстве кровельных работ</t>
  </si>
  <si>
    <t>Монтажник пластиковых и алюминиевых конструкций</t>
  </si>
  <si>
    <t>Пильщик древесины бензомоторной пилой</t>
  </si>
  <si>
    <t>Повторная проверка знаний электросварщиков, газосварщиков, электрогазосварщиков, газорезчиков</t>
  </si>
  <si>
    <t>Оператор-цементатор</t>
  </si>
  <si>
    <t>Оператор-пользователь персонального компьютера</t>
  </si>
  <si>
    <t>Электромеханик по ремонту и обслуживанию строительных подъемников</t>
  </si>
  <si>
    <t>Слесарь по ремонту и обслуживанию строительных подъемников</t>
  </si>
  <si>
    <t>Слесарь по обслуживанию гидравлического оборудования грузоподъемных кранов</t>
  </si>
  <si>
    <t>Заплётчик канатных стропов</t>
  </si>
  <si>
    <t>Слесарь по обслуживанию газобаллонных установок сжиженного углеводородного газа «пропан-бутан»</t>
  </si>
  <si>
    <t>Слесарь–сантехник по монтажу трубопроводов из современных полимерных материалов</t>
  </si>
  <si>
    <t>Крановщик–оператор грузоподъемных кранов мостового типа, оснащенных радиоэлектронными средствами дистанционного управления</t>
  </si>
  <si>
    <t>Рабочие основных профессий, допускаемые к управлению краном с пола или дистанционного пульта и к строповке грузов</t>
  </si>
  <si>
    <t>Ответственный за организацию эксплуатации эскалаторов</t>
  </si>
  <si>
    <t>Инженерно-технические работники, осуществляющие руководство строительно-монтажными работами на объектах газификации</t>
  </si>
  <si>
    <t>Ответственный за перевозку, транспортировку, хранение сжиженных углеводородных газов и эксплуатацию газобаллонных установок сжиженных углеводородных газов</t>
  </si>
  <si>
    <t>Ответственный за исправное состояние и безопасную эксплуатацию технологических трубопроводов</t>
  </si>
  <si>
    <t>Ответственный за эксплуатацию электроустановок во взрывоопасных зонах</t>
  </si>
  <si>
    <t>Охрана труда руководителей и специалистов</t>
  </si>
  <si>
    <t>Ответственный за безопасную эксплуатацию монтажного поршневого пистолета ПЦ-84 (ПЦ-52)</t>
  </si>
  <si>
    <t>Ответственные за безопасное производство работ газонокосилкой</t>
  </si>
  <si>
    <t>Инженерно-технические работники по организации технической эксплуатации газобаллонных погрузчиков</t>
  </si>
  <si>
    <t>Меры пожарной безопасности для руководителей предприятий, организаций и ответственных за противопожарное состояние объектов</t>
  </si>
  <si>
    <t>Эксплуатация автомобиля, работающего на сжиженном и сжатом газе</t>
  </si>
  <si>
    <t>ПОЖАРНАЯ БЕЗОПАСНОСТЬ</t>
  </si>
  <si>
    <t>Стоимость обучения   1 чел.</t>
  </si>
  <si>
    <t>Меры  пожарной безопасности при проведении огневых работ</t>
  </si>
  <si>
    <t>ПРОМЫШЛЕННАЯ БЕЗОПАСНОСТЬ</t>
  </si>
  <si>
    <t>Оборудование, работающее под давлением</t>
  </si>
  <si>
    <t>Эксплуатация технологических трубопроводов</t>
  </si>
  <si>
    <t>Тепловые энергоустановки и тепловые сети</t>
  </si>
  <si>
    <t>Объекты газораспределения и газопотребления</t>
  </si>
  <si>
    <t>в том числе</t>
  </si>
  <si>
    <t>Кол-во обучае-мых в группе</t>
  </si>
  <si>
    <t>прочие</t>
  </si>
  <si>
    <t>Зар. плата метод. и учебных служб, 51,8% от гр.7</t>
  </si>
  <si>
    <t>ЕСН,    30,2%  от гр. 8</t>
  </si>
  <si>
    <r>
      <t xml:space="preserve">Итого затраты на оплату труда обучающего персонала </t>
    </r>
    <r>
      <rPr>
        <b/>
        <i/>
        <sz val="10"/>
        <rFont val="Times New Roman"/>
        <family val="1"/>
      </rPr>
      <t>гр7+гр8+гр9</t>
    </r>
  </si>
  <si>
    <t>Накладные (общехозяйственные) расходы             до 88 % от гр.10</t>
  </si>
  <si>
    <t>Итого затраты на обучение гр.10+гр.11</t>
  </si>
  <si>
    <t>Зар.плата АХП 26,5% от гр.10</t>
  </si>
  <si>
    <t>ЕСН,    30,2% от гр.12</t>
  </si>
  <si>
    <t>содерж. имущ-ва до 33,3% от гр.10</t>
  </si>
  <si>
    <t>приобр. оборудов., инструм. и прочих ТМЦ  до 20.2% от гр.10</t>
  </si>
  <si>
    <t>Рента-бель-ность до 10%</t>
  </si>
  <si>
    <t>нр 55,5</t>
  </si>
  <si>
    <t>нр60 рен.3</t>
  </si>
  <si>
    <t>контроль накладных</t>
  </si>
  <si>
    <t>Подъемные сооружения</t>
  </si>
  <si>
    <t>Водитель погрузчика (электропогрузчика) до 4 кВт</t>
  </si>
  <si>
    <t>Водитель погрузчика (электропогрузчика) свыше 4 кВт (имеющий удостоверение тракториста-машиниста )</t>
  </si>
  <si>
    <t xml:space="preserve">Водитель погрузчика (электропогрузчика) свыше 4 кВт (имеющий удостоверение водителя) </t>
  </si>
  <si>
    <t>Директор</t>
  </si>
  <si>
    <t>Л.В. Пашкевич</t>
  </si>
  <si>
    <t xml:space="preserve">     оказание жилищных услуг, услуги коммунальных гостиниц и прочих мест проживания;</t>
  </si>
  <si>
    <t xml:space="preserve">     оказание услуг по ремонту и строительству жилья и других построек;</t>
  </si>
  <si>
    <t xml:space="preserve">     оказание коммунальных услуг.</t>
  </si>
  <si>
    <t xml:space="preserve">     руководители и специалисты предприятий и организаций, проводящие повышение квалификации и аттестацию кадров в сфере ЖКХ;</t>
  </si>
  <si>
    <t xml:space="preserve">     руководители и специалисты предприятий газового хозяйства;</t>
  </si>
  <si>
    <t xml:space="preserve">     руководители и специалисты предприятий электроэнергетического хозяйства;</t>
  </si>
  <si>
    <t xml:space="preserve">     руководители и специалисты предприятий теплоэнергетического хозяйства;</t>
  </si>
  <si>
    <t xml:space="preserve">     руководители и специалисты предприятий по переработке твердых бытовых отходов;</t>
  </si>
  <si>
    <t xml:space="preserve">     руководители и специалисты предприятий спецавтохозяйства (САХ) по уборке территорий;</t>
  </si>
  <si>
    <t xml:space="preserve">     руководители и специалисты садово-паркового строительства и эксплуатации зеленых насаждений;</t>
  </si>
  <si>
    <t xml:space="preserve">     руководители и специалисты зеленого хозяйства и цветоводства;</t>
  </si>
  <si>
    <t xml:space="preserve">     руководители и специалисты предприятий лифтового хозяйства;</t>
  </si>
  <si>
    <t xml:space="preserve">     руководители и специалисты подрядных (субподрядных) ремонтно-строительных предприятий;</t>
  </si>
  <si>
    <t xml:space="preserve">     руководители и специалисты жилищно-эксплуатационных предприятий;</t>
  </si>
  <si>
    <t xml:space="preserve">     руководители и специалисты управляющих компаний, в т.ч. служб заказчика, товариществ собственника жилья, жилищно-строительных </t>
  </si>
  <si>
    <t xml:space="preserve">     кооперативов, жилищных компаний, территориальное общественное самоуправление;</t>
  </si>
  <si>
    <t xml:space="preserve">     руководители и специалисты органов управлнения жилищно-коммунальным хозяйством (региональным, муниципальным).</t>
  </si>
  <si>
    <t>Аккумуляторщик</t>
  </si>
  <si>
    <t xml:space="preserve">Антенщик – мачтовик </t>
  </si>
  <si>
    <t xml:space="preserve">Аппаратчик химводоочистки  </t>
  </si>
  <si>
    <t xml:space="preserve">Аппаратчик химической чистки </t>
  </si>
  <si>
    <t xml:space="preserve">Арматурщик </t>
  </si>
  <si>
    <t xml:space="preserve">Асфальтобетнщик </t>
  </si>
  <si>
    <t>Асфальтобетонщик- варильщик</t>
  </si>
  <si>
    <t xml:space="preserve">Бетонщик </t>
  </si>
  <si>
    <t xml:space="preserve">Вальщик леса </t>
  </si>
  <si>
    <t xml:space="preserve">Варщик асфальтовой массы </t>
  </si>
  <si>
    <t xml:space="preserve">Варщик битума </t>
  </si>
  <si>
    <t>Водитель погрузчика (тракторный) категории «С» (без прав)</t>
  </si>
  <si>
    <t>Водитель погрузчика (тракторный) категории «Д» (без прав)</t>
  </si>
  <si>
    <t>Водитель погрузчика (тракторный) категории «Д» (имеющий водительское удостоверение или удостоверение тракториста-машиниста категорий «В»,«С»,«Е»)</t>
  </si>
  <si>
    <t>Водитель погрузчика (тракторный) категории «Д» (имеющий удостоверение тракториста-машиниста категории «Д»)</t>
  </si>
  <si>
    <t xml:space="preserve">Вулканизаторщик </t>
  </si>
  <si>
    <t xml:space="preserve">Газорезчик (с допуском к работе со сжиженными и природными газами) </t>
  </si>
  <si>
    <t xml:space="preserve">Газосварщик </t>
  </si>
  <si>
    <t>Дорожный рабочий</t>
  </si>
  <si>
    <t xml:space="preserve">Изолировщик на термоизоляции </t>
  </si>
  <si>
    <t xml:space="preserve">Кабельщик – спайщик </t>
  </si>
  <si>
    <t xml:space="preserve">Каменщик </t>
  </si>
  <si>
    <t xml:space="preserve">Контролер в производстве черных металлов </t>
  </si>
  <si>
    <t xml:space="preserve">Копровщик </t>
  </si>
  <si>
    <t>Кровельщик по рулонным кровлям и по кровлям из штучных материалов</t>
  </si>
  <si>
    <t xml:space="preserve">Кровельщики по стальным кровлям </t>
  </si>
  <si>
    <t>Кузнец на молотах и прессах</t>
  </si>
  <si>
    <t xml:space="preserve">Лифтер </t>
  </si>
  <si>
    <t xml:space="preserve">Маляр </t>
  </si>
  <si>
    <t>Машинист автогрейдера  (имеющий удостоверение тракториста-машиниста категорий "С", "Д")</t>
  </si>
  <si>
    <t xml:space="preserve">Машинист автоямобура </t>
  </si>
  <si>
    <t xml:space="preserve">Машинист бетононасосной установки </t>
  </si>
  <si>
    <t xml:space="preserve">Машинист бетоносмесителя передвижного </t>
  </si>
  <si>
    <t>Машинист бульдозера (имеющий водительское удостоверение или удостоверение тракториста-машиниста другой категории) обучение на одну категорию</t>
  </si>
  <si>
    <t>Машинист бульдозера (имеющий водительское удостоверение или удостоверение тракториста-машиниста другой категории) обучение на две категории</t>
  </si>
  <si>
    <t>Машинист бульдозера  (имеющий водительское удостоверение или удостоверение тракториста-машиниста другой категории) обучение на три категории</t>
  </si>
  <si>
    <t>Машинист бульдозера  (имеющий удостоверение тракториста-машиниста всех категорий)</t>
  </si>
  <si>
    <t xml:space="preserve">Машинист бурильно-крановой самоходной машины </t>
  </si>
  <si>
    <t>Машинист крана (крановщик) башенного</t>
  </si>
  <si>
    <t xml:space="preserve">Машинист крана (крановщик) мостового и козлового  </t>
  </si>
  <si>
    <t xml:space="preserve">Машинист крана (крановщик) штабелера  </t>
  </si>
  <si>
    <t xml:space="preserve">Машинист крана (крановщик) портального </t>
  </si>
  <si>
    <t xml:space="preserve">Машинист компрессорных установок </t>
  </si>
  <si>
    <t xml:space="preserve">Машинист компрессора  передвижного с двигателем внутреннего сгорания </t>
  </si>
  <si>
    <t xml:space="preserve">Машинист компрессора передвижного с электродвигателем </t>
  </si>
  <si>
    <t xml:space="preserve">Машинист копра </t>
  </si>
  <si>
    <t>Машинист насосных установок</t>
  </si>
  <si>
    <t>Машинист подъемника грузопассажирского строительного</t>
  </si>
  <si>
    <t xml:space="preserve">Машинист растворонасоса </t>
  </si>
  <si>
    <t xml:space="preserve">Машинист смесителя асфальтобетона передвижного </t>
  </si>
  <si>
    <t xml:space="preserve">Машинист тельфера </t>
  </si>
  <si>
    <t>Машинист холодильных установок</t>
  </si>
  <si>
    <t xml:space="preserve">Машинист штукатурной станции передвижной </t>
  </si>
  <si>
    <t>Машинист укладчика асфальтобетона (имеющий удостоверение тракториста-машиниста категорий "С", "Д")</t>
  </si>
  <si>
    <t>Машинист экскаватора (имеющий водительское удостоверение или удостоверение тракториста-машиниста другой категории) обучение на одну категорию</t>
  </si>
  <si>
    <t>Машинист экскаватора (имеющий водительское удостоверение или удостоверение тракториста-машиниста другой категории) обучение на две категории</t>
  </si>
  <si>
    <t>Машинист экскаватора (имеющий водительское удостоверение или удостоверение тракториста-машиниста другой категории) обучение на три категории</t>
  </si>
  <si>
    <t>Машинист экскаватора (имеющий удостоверение тракториста-машиниста всех категорий)</t>
  </si>
  <si>
    <t xml:space="preserve">Машинист электростанции передвижной </t>
  </si>
  <si>
    <t>Машинист эскалатора</t>
  </si>
  <si>
    <t xml:space="preserve">Медник </t>
  </si>
  <si>
    <t xml:space="preserve">Монтажник по монтажу стальных и железобетонных конструкций  </t>
  </si>
  <si>
    <t xml:space="preserve">Монтажник связи – антенщик </t>
  </si>
  <si>
    <t xml:space="preserve">Монтажник связи кабельщик </t>
  </si>
  <si>
    <t xml:space="preserve">Монтажник систем вентиляции, кондиционирования воздуха, пневмотранспорта и аспирации </t>
  </si>
  <si>
    <t xml:space="preserve">Монтажник строительных машин и механизмов (башенных кранов) </t>
  </si>
  <si>
    <t xml:space="preserve">Монтажник технологических трубопроводов </t>
  </si>
  <si>
    <t xml:space="preserve">Монтажник технологического оборудования и связанных с ним конструкций  </t>
  </si>
  <si>
    <t xml:space="preserve">Монтажник электрических подъемников (лифтов) </t>
  </si>
  <si>
    <t xml:space="preserve">Наладчик приборов, аппаратуры и систем автоматического контроля, регулирования и управления </t>
  </si>
  <si>
    <t xml:space="preserve">Облицовщик – плиточник </t>
  </si>
  <si>
    <t xml:space="preserve">Оператор заправочной станции АГЗС </t>
  </si>
  <si>
    <t xml:space="preserve">Оператор заправочной станции (заправка нефтепродуктами) </t>
  </si>
  <si>
    <t xml:space="preserve">Оператор автономной котельной малой мощности работающей на газовом топливе </t>
  </si>
  <si>
    <t xml:space="preserve">Оператор котельной (электрических котлов и электрокотельных) </t>
  </si>
  <si>
    <t xml:space="preserve">Оператор котельной работающих на твердом и  жидком топливе </t>
  </si>
  <si>
    <t>Операторы котельной на твердом топливе</t>
  </si>
  <si>
    <t xml:space="preserve">Оператор поста управления </t>
  </si>
  <si>
    <t xml:space="preserve">Оператор стиральных машин </t>
  </si>
  <si>
    <t xml:space="preserve">Оператор тепловых пунктов </t>
  </si>
  <si>
    <t xml:space="preserve">Оператор тепловых сетей </t>
  </si>
  <si>
    <t xml:space="preserve">Паркетчик </t>
  </si>
  <si>
    <t xml:space="preserve">Пескоструйщик </t>
  </si>
  <si>
    <t xml:space="preserve">Прессовщик </t>
  </si>
  <si>
    <t>Рабочий зеленого хозяйства</t>
  </si>
  <si>
    <t xml:space="preserve">Резчик труб и заготовок </t>
  </si>
  <si>
    <t xml:space="preserve">Слесарь аварийно–восстановительных работ </t>
  </si>
  <si>
    <t xml:space="preserve">Слесарь аварийно–восстановительных работ в газовом хозяйстве </t>
  </si>
  <si>
    <t xml:space="preserve">Слесарь по обслуживанию тепловых пунктов </t>
  </si>
  <si>
    <t xml:space="preserve">Слесарь по обслуживанию тепловых сетей </t>
  </si>
  <si>
    <t xml:space="preserve">Слесарь по ремонту автомобилей </t>
  </si>
  <si>
    <t xml:space="preserve">Слесарь по ремонту дорожно-строительных машин и тракторов </t>
  </si>
  <si>
    <t>Слесарь по ремонту и обслуживанию систем вентиляции и кондиционирования</t>
  </si>
  <si>
    <t xml:space="preserve">Слесарь – ремонтник (оборудования котельных, тепловых  сетей и тепловых пунктов) </t>
  </si>
  <si>
    <t xml:space="preserve">Слесарь по ремонту оборудования тепловых сетей  </t>
  </si>
  <si>
    <t xml:space="preserve">Слесарь по такелажу и грузозахватным приспособлениям </t>
  </si>
  <si>
    <t xml:space="preserve">Слесарь-сантехник </t>
  </si>
  <si>
    <t xml:space="preserve">Станочник деревообрабатывающих станков </t>
  </si>
  <si>
    <t xml:space="preserve">Станочник широкого профиля </t>
  </si>
  <si>
    <t xml:space="preserve">Стекольщик </t>
  </si>
  <si>
    <t>Столяр</t>
  </si>
  <si>
    <t xml:space="preserve">Стропальщик </t>
  </si>
  <si>
    <t xml:space="preserve">Такелажник </t>
  </si>
  <si>
    <t>Тракторист–машинист с\х производства (категории В, С, Д, Е) обучение на одну категорию</t>
  </si>
  <si>
    <t>Тракторист–машинист с\х производства (категории В, С, Д, Е) обучение на две категории</t>
  </si>
  <si>
    <t>Тракторист–машинист с\х производства (категории В, С, Д, Е) обучение на три категории</t>
  </si>
  <si>
    <t>Тракторист–машинист с\х производства (категории В, С, Д, Е) обучение на четыре категории</t>
  </si>
  <si>
    <t xml:space="preserve">Фрезеровщик </t>
  </si>
  <si>
    <t xml:space="preserve">Цветовод </t>
  </si>
  <si>
    <t xml:space="preserve">Штукатур </t>
  </si>
  <si>
    <t xml:space="preserve">Электрогазосварщик </t>
  </si>
  <si>
    <t xml:space="preserve">Электромеханик по лифтам </t>
  </si>
  <si>
    <t>Электромонтажник по силовым сетям и электрооборудованию</t>
  </si>
  <si>
    <t xml:space="preserve">Электромонтер по ремонту и обслуживанию электрооборудования </t>
  </si>
  <si>
    <t xml:space="preserve">Электромонтер по эксплуатации электросчетчиков </t>
  </si>
  <si>
    <t xml:space="preserve">Электросварщик листов и лент </t>
  </si>
  <si>
    <t xml:space="preserve">Электросварщик ручной сварки </t>
  </si>
  <si>
    <t xml:space="preserve">Электросварщик труб на стане </t>
  </si>
  <si>
    <t>Ответственный за обслуживание газового оборудования коммунально-бытовых  предприятий</t>
  </si>
  <si>
    <t>Руководящие работники и специалисты, не имеющие теплотехнического образования, назначаемые ответственными лицами за исправное состояние и безопасную эксплуатацию паровых котлов с давлением пара не более 0,07 МПа и водогрейных котлов с температурой нагрева воды не выше 115 ºС</t>
  </si>
  <si>
    <t>нр76,5 рен.1</t>
  </si>
  <si>
    <t>нр 79,5 рен 5</t>
  </si>
  <si>
    <t>нр 101,5</t>
  </si>
  <si>
    <t>нр 95,5</t>
  </si>
  <si>
    <t>нр 76,8 рен 1</t>
  </si>
  <si>
    <t>нр 77 рен.1</t>
  </si>
  <si>
    <t>Повышение профессионального мастерства водителей</t>
  </si>
  <si>
    <t>Кузнец ручной ковки</t>
  </si>
  <si>
    <t>Основы промышленной безопасности</t>
  </si>
  <si>
    <t>№ п/п</t>
  </si>
  <si>
    <t xml:space="preserve">Жестянщик  </t>
  </si>
  <si>
    <t>рента-бель-ность  или накл. расх.в 2014г.</t>
  </si>
  <si>
    <t>214.4</t>
  </si>
  <si>
    <t>рен.1, нр 64,5%</t>
  </si>
  <si>
    <t>224.1</t>
  </si>
  <si>
    <t>1. Повышение квалификации - сертификация услуг в сфере ЖКХ - 9800 рублей.</t>
  </si>
  <si>
    <t>2. Повышение квалификации - сертификация персонала в сфере ЖКХ - 9000 рублей.</t>
  </si>
  <si>
    <t>3. В отдельных случаях допускается изменение стоимости услуги при условии надлежащего оформления протокола согласования цены к договору и оформление приказа по учреждению.</t>
  </si>
  <si>
    <t>Плотник</t>
  </si>
  <si>
    <t>Повышение профессионального мастерства водителя погрузчика (тракторного)</t>
  </si>
  <si>
    <t>Водитель погрузчика (тракторный) категории «С» (имеющий водительское удостоверение)</t>
  </si>
  <si>
    <t xml:space="preserve">нр 99,7 </t>
  </si>
  <si>
    <t>Водитель погрузчика (тракторный) категории «С» (имеющий удостоверение тракториста-машиниста)</t>
  </si>
  <si>
    <t>нр 101,5, рент 5</t>
  </si>
  <si>
    <t>рент 7</t>
  </si>
  <si>
    <t>рент 5</t>
  </si>
  <si>
    <t>рент 2</t>
  </si>
  <si>
    <t>рент. 3</t>
  </si>
  <si>
    <t>Ответственные за безопасность сетей газораспределения и газопотребления в соответствии с требованиями технического регламента</t>
  </si>
  <si>
    <t>Ответственные за исправное состояние и безопасное действие сосудов, работающих под давлением</t>
  </si>
  <si>
    <t xml:space="preserve">Ответственные за осуществление производственного контроля за эксплуатацией сосудов, работающих под давлением </t>
  </si>
  <si>
    <t>РАСЧЕТ СТОИМОСТИ ОБУЧЕНИЯ ПО ПРОФЕССИЯМ И ПРОГРАММАМ С 01.04.2015 г.</t>
  </si>
  <si>
    <t>Водитель автомобиля категории «В» (500ч на группу 10ч.)</t>
  </si>
  <si>
    <t>Машинист катка самоходного и полуприцепного на пневматических шинах (имеющий удостоверение тракториста-машиниста)</t>
  </si>
  <si>
    <t>Машинист катка самоходного с гладкими вальцами (имеющий удостоверение тракториста-машиниста)</t>
  </si>
  <si>
    <t>Машинист крана автомобильного  (имеющий удостоверение водителя)</t>
  </si>
  <si>
    <t>Машинист крана (крановщик) пневмоколесного и гусеничного (имеющий удостоверение водителя)</t>
  </si>
  <si>
    <t>Машинист крана манипулятора (имеющий удостоверение водителя)</t>
  </si>
  <si>
    <t>Машинист подъемника (имеющий удостоверение водителя)</t>
  </si>
  <si>
    <t xml:space="preserve">Машинист скрепера (имеющий удостоверение тракториста-машиниста соответствующей категории) </t>
  </si>
  <si>
    <t>Машинист трубоукладчика (имеющий удостоверение тракториста-машиниста)</t>
  </si>
  <si>
    <t>Оператор котельной (паровых и водогрейных котлов с Р до 39 Кгс/см2 и Т свыше 115 С)</t>
  </si>
  <si>
    <t>Секретарь руководителя</t>
  </si>
  <si>
    <t>Слесарь по контрольно-измерительным приборам и автоматике</t>
  </si>
  <si>
    <t xml:space="preserve">Слесарь по эксплуатации и ремонту газового оборудования </t>
  </si>
  <si>
    <t xml:space="preserve">Сортировщик - сдатчик металла </t>
  </si>
  <si>
    <t xml:space="preserve">Токарь </t>
  </si>
  <si>
    <t xml:space="preserve">Обучение по "Правилам технической эксплуатации тепловых энергоустановок","Правилам техники безопасности при эксплуатации теплопотребляющих установок и тепловых сетей потребителей" </t>
  </si>
  <si>
    <t>Ответственный за эксплуатацию, содержание и техническое обслуживание промышленных дымовых и вентиляционных труб</t>
  </si>
  <si>
    <t>Обучение рабочего персонала по охране труда</t>
  </si>
  <si>
    <t xml:space="preserve">     Административно-технический персонал, в т.ч. ответственные за электрохозяйство </t>
  </si>
  <si>
    <t xml:space="preserve">     Административно-технический, оперативный, оперативно-ремонтный, ремонтный персонал электрических станций и сетей</t>
  </si>
  <si>
    <t xml:space="preserve">     Оперативный, ремонтный, оперативно-ремонтный и электротехнологический персонал </t>
  </si>
  <si>
    <t xml:space="preserve">     Инженеры по охране труда, инспектирующие электроустановки</t>
  </si>
  <si>
    <t xml:space="preserve">     Инженерно-технические работники электротехнических лабораторий</t>
  </si>
  <si>
    <t>Деятельность по монтажу, техническому обслуживанию и ремонту средств обеспечения пожарной безопасности зданий и сооружений, в том числе:</t>
  </si>
  <si>
    <t xml:space="preserve">     1. Монтаж, техническое обслуживание и ремонт систем пожаротушения и их элементов, включая диспетчеризацию и проведение пусконаладочных работ</t>
  </si>
  <si>
    <t xml:space="preserve">     2. Монтаж, техническое обслуживание и ремонт систем пожарной и охранно-пожарной сигнализации и их элементов, включая диспетчеризацию и проведение пусконаладочных работ</t>
  </si>
  <si>
    <t xml:space="preserve">     3. 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</si>
  <si>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 xml:space="preserve">     4. Монтаж, техническое обслуживание и ремонт систем (элементов систем) дымоудаления и противодымной вентиляции, включая диспетчеризацию и проведение пусконаладочных работ</t>
  </si>
  <si>
    <t xml:space="preserve">     5. 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 </t>
  </si>
  <si>
    <t xml:space="preserve">    6. Монтаж, техническое обслуживание и ремонт фотолюминесцентных эвакуационных систем и их элементов</t>
  </si>
  <si>
    <t xml:space="preserve">     7. Монтаж, техническое обслуживание и ремонт противопожарных занавесов и завес, включая диспетчеризацию и проведение пусконаладочных работ</t>
  </si>
  <si>
    <t xml:space="preserve">     8. Монтаж, техническое обслуживание и ремонт заполнений проемов в противопожарных преградах</t>
  </si>
  <si>
    <t xml:space="preserve">     9. Устройство (кладка, монтаж), ремонт, облицовка, теплоизоляция и очистка печей, каминов, других теплогенерирующих установок и дымоходов</t>
  </si>
  <si>
    <t xml:space="preserve">     10. Производство работ по огнезащите материалов, изделий, конструкций</t>
  </si>
  <si>
    <t xml:space="preserve">     11. Монтаж, ремонт и обслуживание первичных средств пожаротушения</t>
  </si>
  <si>
    <t xml:space="preserve">Эксплуатация электроустановок </t>
  </si>
  <si>
    <t xml:space="preserve">   Эксплуатация сосудов, работающих под давлением, на опасных производственных объектах</t>
  </si>
  <si>
    <t xml:space="preserve">   Эксплуатация трубопроводов пара и горячей воды на опасных производственных объектах</t>
  </si>
  <si>
    <t xml:space="preserve">   Эксплуатация котлов (паровых, водогрейных, с органическими и неорганическими теплоносителями) на опасных производственных объектах</t>
  </si>
  <si>
    <t xml:space="preserve">   Эксплуатация медицинских и водолазных барокамер на опасных производственных объектах</t>
  </si>
  <si>
    <t xml:space="preserve">  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</t>
  </si>
  <si>
    <t xml:space="preserve">   Деятельность, связанная с проектированием, строительством, реконструкцией, капитальным ремонтом и техническим перевооружением опасных производственных объектов, монтажем (демонтажем), наладкой, обслуживанием и ремонтом (реконструкцией) оборудования, работающего под избыточным давлением, применяемого на опасных производственных объектах</t>
  </si>
  <si>
    <t>Работы на высоте</t>
  </si>
  <si>
    <t>Безопасные методы и приемы работ на высоте</t>
  </si>
  <si>
    <t xml:space="preserve">Безопасные методы и приемы работ на высоте. Внеочередная проверка знаний. </t>
  </si>
  <si>
    <t>Работники 1-й группы по безопасности на высоте (периодическое обучение раз в 3 года)</t>
  </si>
  <si>
    <t>Работники 2-й группы по безопасности на высоте (периодическое обучение раз в 3 года)</t>
  </si>
  <si>
    <t>Работники 3-й группы по безопасности на высоте (периодическое обучение раз в 5 лет)</t>
  </si>
  <si>
    <t>Лица, ответственные за организацию и безопасное проведение работ на высоте</t>
  </si>
  <si>
    <t>накл. 69,5 рент.3</t>
  </si>
  <si>
    <t>накл. 70,5 рент.5</t>
  </si>
  <si>
    <t>накл. 72,5</t>
  </si>
  <si>
    <t>188.1</t>
  </si>
  <si>
    <t>188.2</t>
  </si>
  <si>
    <t>188.3</t>
  </si>
  <si>
    <t>188.4</t>
  </si>
  <si>
    <t>188.5</t>
  </si>
  <si>
    <t>188.6</t>
  </si>
  <si>
    <t>214.1</t>
  </si>
  <si>
    <t>214.2</t>
  </si>
  <si>
    <t>214.3</t>
  </si>
  <si>
    <t>214.5</t>
  </si>
  <si>
    <t>221.1</t>
  </si>
  <si>
    <t>221.2</t>
  </si>
  <si>
    <t>221.3</t>
  </si>
  <si>
    <t>221.4</t>
  </si>
  <si>
    <t xml:space="preserve">   Эксплуатация опасных производственных объектов, на которых применяются подъемные сооружения, предназначенные для подъема и перемещения грузов</t>
  </si>
  <si>
    <t xml:space="preserve">   Эксплуатация опасных производственных объектов, на которых применяются подъемные сооружения, предназначенные для подъема и перемещения людей</t>
  </si>
  <si>
    <t xml:space="preserve">   Монтаж, наладка, ремонт, реконструкция или модернизация подъемных сооружений в процессе эксплуатации опасных производственных объектов</t>
  </si>
  <si>
    <t xml:space="preserve">   Специалисты организаций по надзору за безопасной эксплуатацией эскалаторов в метрополитенах</t>
  </si>
  <si>
    <t>222.1</t>
  </si>
  <si>
    <t>222.2</t>
  </si>
  <si>
    <t>222.3</t>
  </si>
  <si>
    <t>222.4</t>
  </si>
  <si>
    <t xml:space="preserve">   Эксплуатация систем газораспределения и газопотребления</t>
  </si>
  <si>
    <t xml:space="preserve">   Эксплуатация объектов, использующих сжиженные углеводородные газы</t>
  </si>
  <si>
    <t xml:space="preserve">   Технический надзор, строительство, реконструкция, капитальный ремонт объектов газораспределения и газопотребления</t>
  </si>
  <si>
    <t xml:space="preserve">   Монтаж, пусконаладочные работы на объектах газораспределения и газопотребления (руководители и специалисты, осуществляющие технический надзор за монтажом систем газораспределения и газопотребления)</t>
  </si>
  <si>
    <t>223.1</t>
  </si>
  <si>
    <t>223.2</t>
  </si>
  <si>
    <t>223.3</t>
  </si>
  <si>
    <t>223.4</t>
  </si>
  <si>
    <t>223.5</t>
  </si>
  <si>
    <t>223.6</t>
  </si>
  <si>
    <t xml:space="preserve">   Эксплуатация тепловых энергоустановок, теплопотребляющих установок и тепловых сетей электропотребителей</t>
  </si>
  <si>
    <t>Рента-бель-ность  от 0,1 до 25%</t>
  </si>
  <si>
    <t xml:space="preserve">     Оперативный, ремонтный, оперативно-ремонтный и электротехнологический персонал III, IV, V группы</t>
  </si>
  <si>
    <t xml:space="preserve">     Оперативный, ремонтный, оперативно-ремонтный и электротехнологический персонал II группы</t>
  </si>
  <si>
    <t>Оператор котельной (паровых и водогрейных котлов с Р до 0,007 МПа и Т до 115 С)</t>
  </si>
  <si>
    <t>Оказание первой помощи пострадавшим на производстве</t>
  </si>
  <si>
    <t>224.2</t>
  </si>
  <si>
    <t>224.3</t>
  </si>
  <si>
    <t>224.4</t>
  </si>
  <si>
    <t>225.1</t>
  </si>
  <si>
    <r>
      <t xml:space="preserve">Итого затраты на оплату труда обучающего персонала </t>
    </r>
    <r>
      <rPr>
        <b/>
        <i/>
        <sz val="14"/>
        <rFont val="Times New Roman"/>
        <family val="1"/>
      </rPr>
      <t>гр7+гр8+гр9</t>
    </r>
  </si>
  <si>
    <t>215.1</t>
  </si>
  <si>
    <t>215.2</t>
  </si>
  <si>
    <t>215.3</t>
  </si>
  <si>
    <t>Кол-во часов терии</t>
  </si>
  <si>
    <t>Кол-во часов практики</t>
  </si>
  <si>
    <t>215.4</t>
  </si>
  <si>
    <t>215.5</t>
  </si>
  <si>
    <t>218.1</t>
  </si>
  <si>
    <t>218.2</t>
  </si>
  <si>
    <t>218.3</t>
  </si>
  <si>
    <t>218.4</t>
  </si>
  <si>
    <t>218.5</t>
  </si>
  <si>
    <t>218.6</t>
  </si>
  <si>
    <t>218.7</t>
  </si>
  <si>
    <t>218.8</t>
  </si>
  <si>
    <t>218.9</t>
  </si>
  <si>
    <t>218.10</t>
  </si>
  <si>
    <t>218.11</t>
  </si>
  <si>
    <t>224.5</t>
  </si>
  <si>
    <t>224.6</t>
  </si>
  <si>
    <t>Приложение 2</t>
  </si>
  <si>
    <t xml:space="preserve">Наименование программ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</si>
</sst>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_-* #,##0.0_р_._-;\-* #,##0.0_р_._-;_-* &quot;-&quot;??_р_._-;_-@_-"/>
    <numFmt numFmtId="177" formatCode="_-* #,##0_р_._-;\-* #,##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#,##0.0"/>
    <numFmt numFmtId="196" formatCode="0.0%"/>
    <numFmt numFmtId="197" formatCode="[$-FC19]d\ mmmm\ yyyy\ &quot;г.&quot;"/>
    <numFmt numFmtId="198" formatCode="#,##0.00&quot;р.&quot;"/>
  </numFmts>
  <fonts count="6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Arial Cyr"/>
      <family val="0"/>
    </font>
    <font>
      <b/>
      <i/>
      <sz val="12"/>
      <name val="Times New Roman"/>
      <family val="1"/>
    </font>
    <font>
      <i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4"/>
      <name val="Arial"/>
      <family val="2"/>
    </font>
    <font>
      <b/>
      <i/>
      <sz val="14"/>
      <name val="Arial Cyr"/>
      <family val="0"/>
    </font>
    <font>
      <b/>
      <sz val="22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9" fillId="0" borderId="10" xfId="53" applyFont="1" applyFill="1" applyBorder="1">
      <alignment/>
      <protection/>
    </xf>
    <xf numFmtId="1" fontId="9" fillId="0" borderId="10" xfId="53" applyNumberFormat="1" applyFont="1" applyFill="1" applyBorder="1">
      <alignment/>
      <protection/>
    </xf>
    <xf numFmtId="0" fontId="0" fillId="0" borderId="0" xfId="0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Alignment="1">
      <alignment/>
      <protection/>
    </xf>
    <xf numFmtId="0" fontId="9" fillId="0" borderId="11" xfId="53" applyFont="1" applyFill="1" applyBorder="1">
      <alignment/>
      <protection/>
    </xf>
    <xf numFmtId="1" fontId="9" fillId="0" borderId="11" xfId="53" applyNumberFormat="1" applyFont="1" applyFill="1" applyBorder="1">
      <alignment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2" fillId="0" borderId="0" xfId="53" applyFill="1">
      <alignment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0" borderId="13" xfId="53" applyFont="1" applyFill="1" applyBorder="1">
      <alignment/>
      <protection/>
    </xf>
    <xf numFmtId="1" fontId="9" fillId="0" borderId="13" xfId="53" applyNumberFormat="1" applyFont="1" applyFill="1" applyBorder="1">
      <alignment/>
      <protection/>
    </xf>
    <xf numFmtId="0" fontId="9" fillId="0" borderId="14" xfId="53" applyFont="1" applyFill="1" applyBorder="1">
      <alignment/>
      <protection/>
    </xf>
    <xf numFmtId="1" fontId="9" fillId="0" borderId="14" xfId="53" applyNumberFormat="1" applyFont="1" applyFill="1" applyBorder="1">
      <alignment/>
      <protection/>
    </xf>
    <xf numFmtId="1" fontId="10" fillId="0" borderId="15" xfId="53" applyNumberFormat="1" applyFont="1" applyFill="1" applyBorder="1">
      <alignment/>
      <protection/>
    </xf>
    <xf numFmtId="1" fontId="10" fillId="0" borderId="12" xfId="53" applyNumberFormat="1" applyFont="1" applyFill="1" applyBorder="1">
      <alignment/>
      <protection/>
    </xf>
    <xf numFmtId="0" fontId="9" fillId="0" borderId="10" xfId="53" applyFont="1" applyFill="1" applyBorder="1" applyAlignment="1">
      <alignment vertical="top"/>
      <protection/>
    </xf>
    <xf numFmtId="1" fontId="9" fillId="0" borderId="10" xfId="53" applyNumberFormat="1" applyFont="1" applyFill="1" applyBorder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2" fillId="0" borderId="0" xfId="53" applyAlignment="1">
      <alignment vertical="top"/>
      <protection/>
    </xf>
    <xf numFmtId="0" fontId="9" fillId="0" borderId="0" xfId="53" applyFont="1" applyFill="1" applyBorder="1">
      <alignment/>
      <protection/>
    </xf>
    <xf numFmtId="1" fontId="9" fillId="0" borderId="0" xfId="53" applyNumberFormat="1" applyFont="1" applyFill="1" applyBorder="1">
      <alignment/>
      <protection/>
    </xf>
    <xf numFmtId="1" fontId="10" fillId="0" borderId="0" xfId="53" applyNumberFormat="1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9" fillId="0" borderId="16" xfId="53" applyFont="1" applyFill="1" applyBorder="1">
      <alignment/>
      <protection/>
    </xf>
    <xf numFmtId="1" fontId="9" fillId="0" borderId="16" xfId="53" applyNumberFormat="1" applyFont="1" applyFill="1" applyBorder="1">
      <alignment/>
      <protection/>
    </xf>
    <xf numFmtId="1" fontId="10" fillId="0" borderId="17" xfId="53" applyNumberFormat="1" applyFont="1" applyFill="1" applyBorder="1">
      <alignment/>
      <protection/>
    </xf>
    <xf numFmtId="0" fontId="9" fillId="0" borderId="18" xfId="53" applyFont="1" applyFill="1" applyBorder="1">
      <alignment/>
      <protection/>
    </xf>
    <xf numFmtId="1" fontId="9" fillId="0" borderId="18" xfId="53" applyNumberFormat="1" applyFont="1" applyFill="1" applyBorder="1">
      <alignment/>
      <protection/>
    </xf>
    <xf numFmtId="0" fontId="5" fillId="0" borderId="19" xfId="53" applyFont="1" applyBorder="1" applyAlignment="1">
      <alignment horizontal="center" vertical="center" wrapText="1"/>
      <protection/>
    </xf>
    <xf numFmtId="1" fontId="5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0" fontId="4" fillId="0" borderId="21" xfId="53" applyFont="1" applyFill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/>
      <protection/>
    </xf>
    <xf numFmtId="0" fontId="5" fillId="0" borderId="2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 vertical="top"/>
      <protection/>
    </xf>
    <xf numFmtId="172" fontId="5" fillId="0" borderId="22" xfId="53" applyNumberFormat="1" applyFont="1" applyBorder="1">
      <alignment/>
      <protection/>
    </xf>
    <xf numFmtId="172" fontId="5" fillId="0" borderId="0" xfId="53" applyNumberFormat="1" applyFont="1">
      <alignment/>
      <protection/>
    </xf>
    <xf numFmtId="0" fontId="15" fillId="0" borderId="10" xfId="53" applyFont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3" xfId="53" applyFont="1" applyFill="1" applyBorder="1" applyAlignment="1">
      <alignment wrapText="1"/>
      <protection/>
    </xf>
    <xf numFmtId="0" fontId="7" fillId="0" borderId="2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vertical="top" wrapText="1"/>
      <protection/>
    </xf>
    <xf numFmtId="0" fontId="7" fillId="0" borderId="22" xfId="53" applyFont="1" applyFill="1" applyBorder="1" applyAlignment="1">
      <alignment wrapText="1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wrapText="1"/>
      <protection/>
    </xf>
    <xf numFmtId="0" fontId="7" fillId="0" borderId="14" xfId="53" applyFont="1" applyFill="1" applyBorder="1" applyAlignment="1">
      <alignment vertical="top" wrapText="1"/>
      <protection/>
    </xf>
    <xf numFmtId="0" fontId="7" fillId="0" borderId="11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8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8" fillId="0" borderId="23" xfId="53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6" xfId="53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" fontId="10" fillId="0" borderId="12" xfId="53" applyNumberFormat="1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9" fillId="0" borderId="10" xfId="53" applyFont="1" applyFill="1" applyBorder="1">
      <alignment/>
      <protection/>
    </xf>
    <xf numFmtId="1" fontId="9" fillId="0" borderId="10" xfId="53" applyNumberFormat="1" applyFont="1" applyFill="1" applyBorder="1">
      <alignment/>
      <protection/>
    </xf>
    <xf numFmtId="172" fontId="5" fillId="0" borderId="22" xfId="53" applyNumberFormat="1" applyFont="1" applyBorder="1">
      <alignment/>
      <protection/>
    </xf>
    <xf numFmtId="0" fontId="15" fillId="0" borderId="10" xfId="53" applyFont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/>
    </xf>
    <xf numFmtId="1" fontId="5" fillId="0" borderId="0" xfId="53" applyNumberFormat="1" applyFont="1">
      <alignment/>
      <protection/>
    </xf>
    <xf numFmtId="0" fontId="2" fillId="0" borderId="14" xfId="53" applyBorder="1">
      <alignment/>
      <protection/>
    </xf>
    <xf numFmtId="0" fontId="2" fillId="0" borderId="11" xfId="53" applyBorder="1">
      <alignment/>
      <protection/>
    </xf>
    <xf numFmtId="0" fontId="2" fillId="0" borderId="10" xfId="53" applyBorder="1">
      <alignment/>
      <protection/>
    </xf>
    <xf numFmtId="0" fontId="6" fillId="0" borderId="25" xfId="53" applyFont="1" applyBorder="1" applyAlignment="1">
      <alignment horizontal="center" vertical="center" wrapText="1"/>
      <protection/>
    </xf>
    <xf numFmtId="0" fontId="2" fillId="0" borderId="26" xfId="53" applyBorder="1">
      <alignment/>
      <protection/>
    </xf>
    <xf numFmtId="0" fontId="15" fillId="0" borderId="11" xfId="53" applyFont="1" applyBorder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0" fontId="7" fillId="0" borderId="14" xfId="53" applyFont="1" applyFill="1" applyBorder="1" applyAlignment="1">
      <alignment wrapText="1"/>
      <protection/>
    </xf>
    <xf numFmtId="1" fontId="10" fillId="0" borderId="27" xfId="53" applyNumberFormat="1" applyFont="1" applyFill="1" applyBorder="1">
      <alignment/>
      <protection/>
    </xf>
    <xf numFmtId="1" fontId="10" fillId="0" borderId="28" xfId="53" applyNumberFormat="1" applyFont="1" applyFill="1" applyBorder="1">
      <alignment/>
      <protection/>
    </xf>
    <xf numFmtId="0" fontId="2" fillId="0" borderId="29" xfId="53" applyBorder="1">
      <alignment/>
      <protection/>
    </xf>
    <xf numFmtId="0" fontId="15" fillId="0" borderId="10" xfId="53" applyFont="1" applyFill="1" applyBorder="1" applyAlignment="1">
      <alignment horizontal="center"/>
      <protection/>
    </xf>
    <xf numFmtId="172" fontId="5" fillId="0" borderId="22" xfId="53" applyNumberFormat="1" applyFont="1" applyFill="1" applyBorder="1">
      <alignment/>
      <protection/>
    </xf>
    <xf numFmtId="0" fontId="2" fillId="0" borderId="10" xfId="53" applyFill="1" applyBorder="1">
      <alignment/>
      <protection/>
    </xf>
    <xf numFmtId="0" fontId="15" fillId="33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wrapText="1"/>
      <protection/>
    </xf>
    <xf numFmtId="0" fontId="9" fillId="33" borderId="10" xfId="53" applyFont="1" applyFill="1" applyBorder="1">
      <alignment/>
      <protection/>
    </xf>
    <xf numFmtId="0" fontId="9" fillId="33" borderId="11" xfId="53" applyFont="1" applyFill="1" applyBorder="1">
      <alignment/>
      <protection/>
    </xf>
    <xf numFmtId="1" fontId="9" fillId="33" borderId="10" xfId="53" applyNumberFormat="1" applyFont="1" applyFill="1" applyBorder="1">
      <alignment/>
      <protection/>
    </xf>
    <xf numFmtId="1" fontId="10" fillId="33" borderId="12" xfId="53" applyNumberFormat="1" applyFont="1" applyFill="1" applyBorder="1">
      <alignment/>
      <protection/>
    </xf>
    <xf numFmtId="172" fontId="5" fillId="33" borderId="22" xfId="53" applyNumberFormat="1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1" fontId="10" fillId="33" borderId="12" xfId="53" applyNumberFormat="1" applyFont="1" applyFill="1" applyBorder="1">
      <alignment/>
      <protection/>
    </xf>
    <xf numFmtId="0" fontId="5" fillId="33" borderId="10" xfId="53" applyFont="1" applyFill="1" applyBorder="1" applyAlignment="1">
      <alignment horizontal="center" wrapText="1"/>
      <protection/>
    </xf>
    <xf numFmtId="0" fontId="2" fillId="33" borderId="10" xfId="53" applyFill="1" applyBorder="1">
      <alignment/>
      <protection/>
    </xf>
    <xf numFmtId="1" fontId="10" fillId="34" borderId="12" xfId="53" applyNumberFormat="1" applyFont="1" applyFill="1" applyBorder="1">
      <alignment/>
      <protection/>
    </xf>
    <xf numFmtId="0" fontId="5" fillId="0" borderId="14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wrapText="1"/>
      <protection/>
    </xf>
    <xf numFmtId="172" fontId="5" fillId="0" borderId="30" xfId="53" applyNumberFormat="1" applyFont="1" applyBorder="1">
      <alignment/>
      <protection/>
    </xf>
    <xf numFmtId="172" fontId="5" fillId="33" borderId="30" xfId="53" applyNumberFormat="1" applyFont="1" applyFill="1" applyBorder="1">
      <alignment/>
      <protection/>
    </xf>
    <xf numFmtId="172" fontId="5" fillId="0" borderId="30" xfId="53" applyNumberFormat="1" applyFont="1" applyFill="1" applyBorder="1">
      <alignment/>
      <protection/>
    </xf>
    <xf numFmtId="172" fontId="5" fillId="0" borderId="31" xfId="53" applyNumberFormat="1" applyFont="1" applyBorder="1">
      <alignment/>
      <protection/>
    </xf>
    <xf numFmtId="0" fontId="2" fillId="0" borderId="32" xfId="53" applyBorder="1">
      <alignment/>
      <protection/>
    </xf>
    <xf numFmtId="0" fontId="7" fillId="0" borderId="33" xfId="0" applyFont="1" applyFill="1" applyBorder="1" applyAlignment="1">
      <alignment wrapText="1"/>
    </xf>
    <xf numFmtId="1" fontId="10" fillId="0" borderId="15" xfId="53" applyNumberFormat="1" applyFont="1" applyFill="1" applyBorder="1">
      <alignment/>
      <protection/>
    </xf>
    <xf numFmtId="0" fontId="2" fillId="0" borderId="34" xfId="53" applyBorder="1">
      <alignment/>
      <protection/>
    </xf>
    <xf numFmtId="0" fontId="2" fillId="0" borderId="35" xfId="53" applyBorder="1">
      <alignment/>
      <protection/>
    </xf>
    <xf numFmtId="0" fontId="2" fillId="0" borderId="36" xfId="53" applyBorder="1">
      <alignment/>
      <protection/>
    </xf>
    <xf numFmtId="0" fontId="7" fillId="0" borderId="16" xfId="53" applyFont="1" applyFill="1" applyBorder="1" applyAlignment="1">
      <alignment vertical="top" wrapText="1"/>
      <protection/>
    </xf>
    <xf numFmtId="0" fontId="5" fillId="35" borderId="10" xfId="53" applyFont="1" applyFill="1" applyBorder="1" applyAlignment="1">
      <alignment horizontal="center"/>
      <protection/>
    </xf>
    <xf numFmtId="0" fontId="5" fillId="35" borderId="0" xfId="53" applyFont="1" applyFill="1">
      <alignment/>
      <protection/>
    </xf>
    <xf numFmtId="0" fontId="2" fillId="35" borderId="0" xfId="53" applyFill="1">
      <alignment/>
      <protection/>
    </xf>
    <xf numFmtId="0" fontId="5" fillId="35" borderId="10" xfId="53" applyFont="1" applyFill="1" applyBorder="1" applyAlignment="1">
      <alignment horizontal="center" wrapText="1"/>
      <protection/>
    </xf>
    <xf numFmtId="1" fontId="5" fillId="35" borderId="0" xfId="53" applyNumberFormat="1" applyFont="1" applyFill="1">
      <alignment/>
      <protection/>
    </xf>
    <xf numFmtId="0" fontId="5" fillId="35" borderId="10" xfId="53" applyFont="1" applyFill="1" applyBorder="1" applyAlignment="1">
      <alignment horizontal="center" vertical="top"/>
      <protection/>
    </xf>
    <xf numFmtId="0" fontId="5" fillId="35" borderId="0" xfId="53" applyFont="1" applyFill="1" applyAlignment="1">
      <alignment vertical="top"/>
      <protection/>
    </xf>
    <xf numFmtId="0" fontId="2" fillId="35" borderId="0" xfId="53" applyFill="1" applyAlignment="1">
      <alignment vertical="top"/>
      <protection/>
    </xf>
    <xf numFmtId="0" fontId="5" fillId="35" borderId="14" xfId="53" applyFont="1" applyFill="1" applyBorder="1" applyAlignment="1">
      <alignment horizontal="center"/>
      <protection/>
    </xf>
    <xf numFmtId="0" fontId="5" fillId="35" borderId="14" xfId="53" applyFont="1" applyFill="1" applyBorder="1" applyAlignment="1">
      <alignment horizontal="center" wrapText="1"/>
      <protection/>
    </xf>
    <xf numFmtId="0" fontId="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5" fillId="35" borderId="10" xfId="53" applyFont="1" applyFill="1" applyBorder="1" applyAlignment="1">
      <alignment horizontal="center" wrapText="1"/>
      <protection/>
    </xf>
    <xf numFmtId="0" fontId="15" fillId="35" borderId="10" xfId="53" applyFont="1" applyFill="1" applyBorder="1" applyAlignment="1">
      <alignment horizontal="center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23" xfId="0" applyFont="1" applyFill="1" applyBorder="1" applyAlignment="1">
      <alignment wrapText="1"/>
    </xf>
    <xf numFmtId="0" fontId="20" fillId="0" borderId="10" xfId="53" applyFont="1" applyFill="1" applyBorder="1" applyAlignment="1">
      <alignment wrapText="1"/>
      <protection/>
    </xf>
    <xf numFmtId="0" fontId="20" fillId="35" borderId="10" xfId="53" applyFont="1" applyFill="1" applyBorder="1" applyAlignment="1">
      <alignment horizontal="center"/>
      <protection/>
    </xf>
    <xf numFmtId="0" fontId="20" fillId="35" borderId="10" xfId="53" applyFont="1" applyFill="1" applyBorder="1" applyAlignment="1">
      <alignment wrapText="1"/>
      <protection/>
    </xf>
    <xf numFmtId="0" fontId="20" fillId="35" borderId="23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20" fillId="35" borderId="10" xfId="53" applyFont="1" applyFill="1" applyBorder="1" applyAlignment="1">
      <alignment vertical="top" wrapText="1"/>
      <protection/>
    </xf>
    <xf numFmtId="0" fontId="20" fillId="35" borderId="22" xfId="53" applyFont="1" applyFill="1" applyBorder="1" applyAlignment="1">
      <alignment wrapText="1"/>
      <protection/>
    </xf>
    <xf numFmtId="0" fontId="20" fillId="35" borderId="33" xfId="0" applyFont="1" applyFill="1" applyBorder="1" applyAlignment="1">
      <alignment wrapText="1"/>
    </xf>
    <xf numFmtId="0" fontId="20" fillId="35" borderId="23" xfId="53" applyFont="1" applyFill="1" applyBorder="1" applyAlignment="1">
      <alignment wrapText="1"/>
      <protection/>
    </xf>
    <xf numFmtId="0" fontId="21" fillId="35" borderId="14" xfId="53" applyFont="1" applyFill="1" applyBorder="1" applyAlignment="1">
      <alignment horizontal="center" vertical="center" wrapText="1"/>
      <protection/>
    </xf>
    <xf numFmtId="0" fontId="21" fillId="35" borderId="10" xfId="53" applyFont="1" applyFill="1" applyBorder="1" applyAlignment="1">
      <alignment wrapText="1"/>
      <protection/>
    </xf>
    <xf numFmtId="0" fontId="20" fillId="35" borderId="10" xfId="53" applyFont="1" applyFill="1" applyBorder="1">
      <alignment/>
      <protection/>
    </xf>
    <xf numFmtId="1" fontId="20" fillId="35" borderId="10" xfId="53" applyNumberFormat="1" applyFont="1" applyFill="1" applyBorder="1">
      <alignment/>
      <protection/>
    </xf>
    <xf numFmtId="0" fontId="20" fillId="35" borderId="10" xfId="53" applyFont="1" applyFill="1" applyBorder="1" applyAlignment="1">
      <alignment horizontal="left" wrapText="1"/>
      <protection/>
    </xf>
    <xf numFmtId="0" fontId="23" fillId="35" borderId="0" xfId="53" applyFont="1" applyFill="1">
      <alignment/>
      <protection/>
    </xf>
    <xf numFmtId="0" fontId="20" fillId="35" borderId="0" xfId="53" applyFont="1" applyFill="1">
      <alignment/>
      <protection/>
    </xf>
    <xf numFmtId="1" fontId="20" fillId="35" borderId="0" xfId="53" applyNumberFormat="1" applyFont="1" applyFill="1">
      <alignment/>
      <protection/>
    </xf>
    <xf numFmtId="0" fontId="20" fillId="35" borderId="32" xfId="53" applyFont="1" applyFill="1" applyBorder="1">
      <alignment/>
      <protection/>
    </xf>
    <xf numFmtId="0" fontId="20" fillId="35" borderId="34" xfId="53" applyFont="1" applyFill="1" applyBorder="1">
      <alignment/>
      <protection/>
    </xf>
    <xf numFmtId="0" fontId="20" fillId="35" borderId="10" xfId="53" applyFont="1" applyFill="1" applyBorder="1" applyAlignment="1">
      <alignment wrapText="1"/>
      <protection/>
    </xf>
    <xf numFmtId="0" fontId="20" fillId="35" borderId="11" xfId="53" applyFont="1" applyFill="1" applyBorder="1">
      <alignment/>
      <protection/>
    </xf>
    <xf numFmtId="0" fontId="20" fillId="35" borderId="10" xfId="53" applyFont="1" applyFill="1" applyBorder="1" applyAlignment="1">
      <alignment vertical="top" wrapText="1"/>
      <protection/>
    </xf>
    <xf numFmtId="0" fontId="20" fillId="35" borderId="14" xfId="53" applyFont="1" applyFill="1" applyBorder="1" applyAlignment="1">
      <alignment vertical="top" wrapText="1"/>
      <protection/>
    </xf>
    <xf numFmtId="0" fontId="20" fillId="35" borderId="14" xfId="53" applyFont="1" applyFill="1" applyBorder="1">
      <alignment/>
      <protection/>
    </xf>
    <xf numFmtId="1" fontId="20" fillId="35" borderId="14" xfId="53" applyNumberFormat="1" applyFont="1" applyFill="1" applyBorder="1">
      <alignment/>
      <protection/>
    </xf>
    <xf numFmtId="0" fontId="20" fillId="35" borderId="35" xfId="53" applyFont="1" applyFill="1" applyBorder="1">
      <alignment/>
      <protection/>
    </xf>
    <xf numFmtId="0" fontId="20" fillId="35" borderId="16" xfId="53" applyFont="1" applyFill="1" applyBorder="1">
      <alignment/>
      <protection/>
    </xf>
    <xf numFmtId="1" fontId="20" fillId="35" borderId="16" xfId="53" applyNumberFormat="1" applyFont="1" applyFill="1" applyBorder="1">
      <alignment/>
      <protection/>
    </xf>
    <xf numFmtId="0" fontId="20" fillId="35" borderId="11" xfId="53" applyFont="1" applyFill="1" applyBorder="1" applyAlignment="1">
      <alignment wrapText="1"/>
      <protection/>
    </xf>
    <xf numFmtId="1" fontId="20" fillId="35" borderId="11" xfId="53" applyNumberFormat="1" applyFont="1" applyFill="1" applyBorder="1">
      <alignment/>
      <protection/>
    </xf>
    <xf numFmtId="0" fontId="20" fillId="35" borderId="10" xfId="53" applyFont="1" applyFill="1" applyBorder="1" applyAlignment="1">
      <alignment horizontal="center" vertical="center"/>
      <protection/>
    </xf>
    <xf numFmtId="0" fontId="21" fillId="35" borderId="23" xfId="53" applyFont="1" applyFill="1" applyBorder="1" applyAlignment="1">
      <alignment horizontal="center" wrapText="1"/>
      <protection/>
    </xf>
    <xf numFmtId="0" fontId="21" fillId="35" borderId="10" xfId="0" applyFont="1" applyFill="1" applyBorder="1" applyAlignment="1">
      <alignment horizontal="center"/>
    </xf>
    <xf numFmtId="0" fontId="20" fillId="35" borderId="0" xfId="53" applyFont="1" applyFill="1" applyBorder="1">
      <alignment/>
      <protection/>
    </xf>
    <xf numFmtId="1" fontId="20" fillId="35" borderId="0" xfId="53" applyNumberFormat="1" applyFont="1" applyFill="1" applyBorder="1">
      <alignment/>
      <protection/>
    </xf>
    <xf numFmtId="0" fontId="20" fillId="35" borderId="16" xfId="53" applyFont="1" applyFill="1" applyBorder="1" applyAlignment="1">
      <alignment horizontal="left" wrapText="1"/>
      <protection/>
    </xf>
    <xf numFmtId="1" fontId="28" fillId="0" borderId="10" xfId="53" applyNumberFormat="1" applyFont="1" applyFill="1" applyBorder="1">
      <alignment/>
      <protection/>
    </xf>
    <xf numFmtId="0" fontId="28" fillId="0" borderId="10" xfId="53" applyFont="1" applyFill="1" applyBorder="1">
      <alignment/>
      <protection/>
    </xf>
    <xf numFmtId="0" fontId="28" fillId="0" borderId="11" xfId="53" applyFont="1" applyFill="1" applyBorder="1">
      <alignment/>
      <protection/>
    </xf>
    <xf numFmtId="0" fontId="28" fillId="35" borderId="10" xfId="53" applyFont="1" applyFill="1" applyBorder="1">
      <alignment/>
      <protection/>
    </xf>
    <xf numFmtId="0" fontId="28" fillId="35" borderId="11" xfId="53" applyFont="1" applyFill="1" applyBorder="1">
      <alignment/>
      <protection/>
    </xf>
    <xf numFmtId="1" fontId="28" fillId="35" borderId="10" xfId="53" applyNumberFormat="1" applyFont="1" applyFill="1" applyBorder="1">
      <alignment/>
      <protection/>
    </xf>
    <xf numFmtId="0" fontId="28" fillId="35" borderId="22" xfId="53" applyNumberFormat="1" applyFont="1" applyFill="1" applyBorder="1">
      <alignment/>
      <protection/>
    </xf>
    <xf numFmtId="0" fontId="28" fillId="35" borderId="16" xfId="53" applyFont="1" applyFill="1" applyBorder="1">
      <alignment/>
      <protection/>
    </xf>
    <xf numFmtId="1" fontId="28" fillId="35" borderId="16" xfId="53" applyNumberFormat="1" applyFont="1" applyFill="1" applyBorder="1">
      <alignment/>
      <protection/>
    </xf>
    <xf numFmtId="0" fontId="28" fillId="35" borderId="13" xfId="53" applyFont="1" applyFill="1" applyBorder="1">
      <alignment/>
      <protection/>
    </xf>
    <xf numFmtId="1" fontId="28" fillId="35" borderId="13" xfId="53" applyNumberFormat="1" applyFont="1" applyFill="1" applyBorder="1">
      <alignment/>
      <protection/>
    </xf>
    <xf numFmtId="0" fontId="28" fillId="35" borderId="10" xfId="53" applyFont="1" applyFill="1" applyBorder="1">
      <alignment/>
      <protection/>
    </xf>
    <xf numFmtId="0" fontId="28" fillId="35" borderId="11" xfId="53" applyFont="1" applyFill="1" applyBorder="1">
      <alignment/>
      <protection/>
    </xf>
    <xf numFmtId="1" fontId="28" fillId="35" borderId="10" xfId="53" applyNumberFormat="1" applyFont="1" applyFill="1" applyBorder="1">
      <alignment/>
      <protection/>
    </xf>
    <xf numFmtId="0" fontId="28" fillId="35" borderId="10" xfId="53" applyFont="1" applyFill="1" applyBorder="1" applyAlignment="1">
      <alignment vertical="top"/>
      <protection/>
    </xf>
    <xf numFmtId="1" fontId="28" fillId="35" borderId="10" xfId="53" applyNumberFormat="1" applyFont="1" applyFill="1" applyBorder="1" applyAlignment="1">
      <alignment vertical="top"/>
      <protection/>
    </xf>
    <xf numFmtId="0" fontId="28" fillId="35" borderId="14" xfId="53" applyFont="1" applyFill="1" applyBorder="1">
      <alignment/>
      <protection/>
    </xf>
    <xf numFmtId="1" fontId="28" fillId="35" borderId="14" xfId="53" applyNumberFormat="1" applyFont="1" applyFill="1" applyBorder="1">
      <alignment/>
      <protection/>
    </xf>
    <xf numFmtId="0" fontId="5" fillId="35" borderId="37" xfId="53" applyFont="1" applyFill="1" applyBorder="1" applyAlignment="1">
      <alignment horizontal="center"/>
      <protection/>
    </xf>
    <xf numFmtId="0" fontId="20" fillId="35" borderId="14" xfId="53" applyFont="1" applyFill="1" applyBorder="1" applyAlignment="1">
      <alignment wrapText="1"/>
      <protection/>
    </xf>
    <xf numFmtId="0" fontId="20" fillId="35" borderId="14" xfId="53" applyFont="1" applyFill="1" applyBorder="1" applyAlignment="1">
      <alignment horizontal="center" vertical="center"/>
      <protection/>
    </xf>
    <xf numFmtId="0" fontId="20" fillId="35" borderId="38" xfId="53" applyFont="1" applyFill="1" applyBorder="1" applyAlignment="1">
      <alignment horizontal="left" wrapText="1"/>
      <protection/>
    </xf>
    <xf numFmtId="0" fontId="20" fillId="35" borderId="38" xfId="53" applyFont="1" applyFill="1" applyBorder="1">
      <alignment/>
      <protection/>
    </xf>
    <xf numFmtId="1" fontId="20" fillId="35" borderId="38" xfId="53" applyNumberFormat="1" applyFont="1" applyFill="1" applyBorder="1">
      <alignment/>
      <protection/>
    </xf>
    <xf numFmtId="0" fontId="20" fillId="35" borderId="16" xfId="53" applyFont="1" applyFill="1" applyBorder="1" applyAlignment="1">
      <alignment wrapText="1"/>
      <protection/>
    </xf>
    <xf numFmtId="0" fontId="20" fillId="35" borderId="39" xfId="53" applyFont="1" applyFill="1" applyBorder="1" applyAlignment="1">
      <alignment wrapText="1"/>
      <protection/>
    </xf>
    <xf numFmtId="0" fontId="20" fillId="35" borderId="16" xfId="53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wrapText="1"/>
      <protection/>
    </xf>
    <xf numFmtId="1" fontId="28" fillId="0" borderId="11" xfId="53" applyNumberFormat="1" applyFont="1" applyFill="1" applyBorder="1">
      <alignment/>
      <protection/>
    </xf>
    <xf numFmtId="0" fontId="5" fillId="35" borderId="40" xfId="53" applyFont="1" applyFill="1" applyBorder="1" applyAlignment="1">
      <alignment horizontal="center"/>
      <protection/>
    </xf>
    <xf numFmtId="0" fontId="6" fillId="0" borderId="19" xfId="53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19" xfId="53" applyFont="1" applyBorder="1" applyAlignment="1">
      <alignment horizontal="center" vertical="center" wrapText="1"/>
      <protection/>
    </xf>
    <xf numFmtId="0" fontId="11" fillId="0" borderId="41" xfId="53" applyFont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41" xfId="53" applyFont="1" applyFill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11" fillId="0" borderId="45" xfId="53" applyFont="1" applyBorder="1" applyAlignment="1">
      <alignment horizontal="center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5" fillId="0" borderId="24" xfId="53" applyNumberFormat="1" applyFont="1" applyBorder="1" applyAlignment="1">
      <alignment wrapText="1"/>
      <protection/>
    </xf>
    <xf numFmtId="0" fontId="5" fillId="0" borderId="23" xfId="53" applyNumberFormat="1" applyFont="1" applyBorder="1" applyAlignment="1">
      <alignment wrapText="1"/>
      <protection/>
    </xf>
    <xf numFmtId="0" fontId="5" fillId="0" borderId="48" xfId="53" applyNumberFormat="1" applyFont="1" applyBorder="1" applyAlignment="1">
      <alignment wrapText="1"/>
      <protection/>
    </xf>
    <xf numFmtId="0" fontId="5" fillId="0" borderId="10" xfId="53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5" fillId="0" borderId="45" xfId="53" applyFont="1" applyBorder="1" applyAlignment="1">
      <alignment horizontal="center" vertical="center" wrapText="1"/>
      <protection/>
    </xf>
    <xf numFmtId="0" fontId="12" fillId="0" borderId="47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12" fillId="0" borderId="41" xfId="53" applyFont="1" applyBorder="1" applyAlignment="1">
      <alignment vertical="center"/>
      <protection/>
    </xf>
    <xf numFmtId="0" fontId="14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0" xfId="53" applyFont="1" applyFill="1" applyAlignment="1">
      <alignment/>
      <protection/>
    </xf>
    <xf numFmtId="0" fontId="16" fillId="0" borderId="0" xfId="0" applyFont="1" applyAlignment="1">
      <alignment/>
    </xf>
    <xf numFmtId="0" fontId="8" fillId="0" borderId="0" xfId="53" applyFont="1" applyFill="1" applyAlignment="1">
      <alignment wrapText="1"/>
      <protection/>
    </xf>
    <xf numFmtId="0" fontId="16" fillId="0" borderId="0" xfId="0" applyFont="1" applyAlignment="1">
      <alignment wrapText="1"/>
    </xf>
    <xf numFmtId="0" fontId="12" fillId="0" borderId="41" xfId="53" applyFont="1" applyBorder="1" applyAlignment="1">
      <alignment horizontal="center" vertical="center" wrapText="1"/>
      <protection/>
    </xf>
    <xf numFmtId="0" fontId="11" fillId="0" borderId="46" xfId="53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0" fillId="0" borderId="45" xfId="53" applyFont="1" applyBorder="1" applyAlignment="1">
      <alignment horizontal="center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49" xfId="53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13" fillId="0" borderId="33" xfId="53" applyFont="1" applyFill="1" applyBorder="1" applyAlignment="1">
      <alignment horizontal="center" wrapText="1"/>
      <protection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23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13" fillId="0" borderId="51" xfId="53" applyFont="1" applyFill="1" applyBorder="1" applyAlignment="1">
      <alignment horizontal="center" wrapText="1"/>
      <protection/>
    </xf>
    <xf numFmtId="0" fontId="13" fillId="0" borderId="39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9" fillId="35" borderId="45" xfId="53" applyFont="1" applyFill="1" applyBorder="1" applyAlignment="1">
      <alignment horizontal="center" wrapText="1"/>
      <protection/>
    </xf>
    <xf numFmtId="0" fontId="29" fillId="35" borderId="46" xfId="53" applyFont="1" applyFill="1" applyBorder="1" applyAlignment="1">
      <alignment horizontal="center" wrapText="1"/>
      <protection/>
    </xf>
    <xf numFmtId="0" fontId="18" fillId="35" borderId="0" xfId="0" applyFont="1" applyFill="1" applyAlignment="1">
      <alignment horizontal="center" vertical="center" wrapText="1"/>
    </xf>
    <xf numFmtId="0" fontId="29" fillId="35" borderId="45" xfId="53" applyFont="1" applyFill="1" applyBorder="1" applyAlignment="1">
      <alignment horizontal="center"/>
      <protection/>
    </xf>
    <xf numFmtId="0" fontId="29" fillId="35" borderId="46" xfId="53" applyFont="1" applyFill="1" applyBorder="1" applyAlignment="1">
      <alignment horizontal="center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19" fillId="0" borderId="41" xfId="53" applyFont="1" applyBorder="1" applyAlignment="1">
      <alignment horizontal="center" vertical="center" wrapText="1"/>
      <protection/>
    </xf>
    <xf numFmtId="0" fontId="30" fillId="0" borderId="41" xfId="0" applyFont="1" applyBorder="1" applyAlignment="1">
      <alignment horizontal="center" vertical="center" wrapText="1"/>
    </xf>
    <xf numFmtId="0" fontId="31" fillId="0" borderId="41" xfId="53" applyFont="1" applyBorder="1" applyAlignment="1">
      <alignment horizontal="center"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Border="1" applyAlignment="1">
      <alignment horizontal="center" vertical="center" wrapText="1"/>
      <protection/>
    </xf>
    <xf numFmtId="0" fontId="29" fillId="35" borderId="33" xfId="53" applyFont="1" applyFill="1" applyBorder="1" applyAlignment="1">
      <alignment horizontal="center" wrapText="1"/>
      <protection/>
    </xf>
    <xf numFmtId="0" fontId="29" fillId="35" borderId="50" xfId="53" applyFont="1" applyFill="1" applyBorder="1" applyAlignment="1">
      <alignment horizontal="center" wrapText="1"/>
      <protection/>
    </xf>
    <xf numFmtId="0" fontId="0" fillId="0" borderId="37" xfId="0" applyFont="1" applyBorder="1" applyAlignment="1">
      <alignment horizontal="center"/>
    </xf>
    <xf numFmtId="0" fontId="31" fillId="0" borderId="47" xfId="53" applyFont="1" applyBorder="1" applyAlignment="1">
      <alignment horizontal="center" vertical="center" wrapText="1"/>
      <protection/>
    </xf>
    <xf numFmtId="0" fontId="31" fillId="0" borderId="41" xfId="53" applyFont="1" applyBorder="1" applyAlignment="1">
      <alignment vertical="center"/>
      <protection/>
    </xf>
    <xf numFmtId="0" fontId="19" fillId="0" borderId="41" xfId="0" applyFont="1" applyBorder="1" applyAlignment="1">
      <alignment horizontal="center" vertical="center" wrapText="1"/>
    </xf>
    <xf numFmtId="0" fontId="19" fillId="0" borderId="19" xfId="53" applyFont="1" applyBorder="1" applyAlignment="1">
      <alignment vertical="center"/>
      <protection/>
    </xf>
    <xf numFmtId="0" fontId="25" fillId="0" borderId="41" xfId="0" applyFont="1" applyBorder="1" applyAlignment="1">
      <alignment vertical="center"/>
    </xf>
    <xf numFmtId="0" fontId="22" fillId="0" borderId="19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2" fillId="0" borderId="49" xfId="53" applyFont="1" applyBorder="1" applyAlignment="1">
      <alignment horizontal="right"/>
      <protection/>
    </xf>
    <xf numFmtId="0" fontId="33" fillId="0" borderId="49" xfId="0" applyFont="1" applyBorder="1" applyAlignment="1">
      <alignment horizontal="right"/>
    </xf>
    <xf numFmtId="0" fontId="5" fillId="0" borderId="0" xfId="53" applyFont="1" applyAlignment="1">
      <alignment horizontal="right"/>
      <protection/>
    </xf>
    <xf numFmtId="0" fontId="2" fillId="0" borderId="0" xfId="53" applyAlignment="1">
      <alignment horizontal="right"/>
      <protection/>
    </xf>
    <xf numFmtId="0" fontId="26" fillId="0" borderId="10" xfId="53" applyFont="1" applyBorder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9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стоимости обучения по профессиям с 01.12.05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5"/>
  <sheetViews>
    <sheetView zoomScale="85" zoomScaleNormal="85" zoomScalePageLayoutView="0" workbookViewId="0" topLeftCell="A1">
      <pane xSplit="2" ySplit="5" topLeftCell="C2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4" sqref="B224"/>
    </sheetView>
  </sheetViews>
  <sheetFormatPr defaultColWidth="9.140625" defaultRowHeight="12.75"/>
  <cols>
    <col min="1" max="1" width="5.8515625" style="2" customWidth="1"/>
    <col min="2" max="2" width="60.140625" style="2" customWidth="1"/>
    <col min="3" max="3" width="7.7109375" style="2" customWidth="1"/>
    <col min="4" max="5" width="7.00390625" style="2" customWidth="1"/>
    <col min="6" max="6" width="7.7109375" style="2" customWidth="1"/>
    <col min="7" max="7" width="7.140625" style="2" customWidth="1"/>
    <col min="8" max="8" width="9.421875" style="2" customWidth="1"/>
    <col min="9" max="9" width="11.57421875" style="2" customWidth="1"/>
    <col min="10" max="10" width="8.7109375" style="2" customWidth="1"/>
    <col min="11" max="11" width="11.8515625" style="2" customWidth="1"/>
    <col min="12" max="12" width="12.00390625" style="2" customWidth="1"/>
    <col min="13" max="13" width="10.421875" style="2" customWidth="1"/>
    <col min="14" max="14" width="7.57421875" style="2" customWidth="1"/>
    <col min="15" max="15" width="9.8515625" style="2" customWidth="1"/>
    <col min="16" max="16" width="10.7109375" style="2" customWidth="1"/>
    <col min="17" max="17" width="11.57421875" style="2" customWidth="1"/>
    <col min="18" max="19" width="8.57421875" style="2" customWidth="1"/>
    <col min="20" max="20" width="11.7109375" style="2" customWidth="1"/>
    <col min="21" max="21" width="11.28125" style="2" customWidth="1"/>
    <col min="22" max="22" width="9.140625" style="2" customWidth="1"/>
    <col min="23" max="23" width="12.00390625" style="2" customWidth="1"/>
    <col min="24" max="24" width="9.140625" style="2" customWidth="1"/>
    <col min="25" max="25" width="21.28125" style="2" customWidth="1"/>
    <col min="26" max="16384" width="9.140625" style="2" customWidth="1"/>
  </cols>
  <sheetData>
    <row r="1" spans="1:37" ht="19.5" thickBot="1">
      <c r="A1" s="242" t="s">
        <v>275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8.5" customHeight="1" thickBot="1">
      <c r="A2" s="207" t="s">
        <v>253</v>
      </c>
      <c r="B2" s="214" t="s">
        <v>3</v>
      </c>
      <c r="C2" s="210" t="s">
        <v>86</v>
      </c>
      <c r="D2" s="216" t="s">
        <v>4</v>
      </c>
      <c r="E2" s="217"/>
      <c r="F2" s="217"/>
      <c r="G2" s="217"/>
      <c r="H2" s="218"/>
      <c r="I2" s="210" t="s">
        <v>88</v>
      </c>
      <c r="J2" s="210" t="s">
        <v>89</v>
      </c>
      <c r="K2" s="210" t="s">
        <v>90</v>
      </c>
      <c r="L2" s="210" t="s">
        <v>91</v>
      </c>
      <c r="M2" s="216" t="s">
        <v>85</v>
      </c>
      <c r="N2" s="236"/>
      <c r="O2" s="236"/>
      <c r="P2" s="236"/>
      <c r="Q2" s="210" t="s">
        <v>92</v>
      </c>
      <c r="R2" s="210" t="s">
        <v>97</v>
      </c>
      <c r="S2" s="210" t="s">
        <v>87</v>
      </c>
      <c r="T2" s="210" t="s">
        <v>2</v>
      </c>
      <c r="U2" s="212" t="s">
        <v>78</v>
      </c>
      <c r="V2" s="219" t="s">
        <v>100</v>
      </c>
      <c r="W2" s="222" t="s">
        <v>255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9.25" customHeight="1" thickBot="1">
      <c r="A3" s="208"/>
      <c r="B3" s="215"/>
      <c r="C3" s="211"/>
      <c r="D3" s="224" t="s">
        <v>5</v>
      </c>
      <c r="E3" s="225"/>
      <c r="F3" s="224" t="s">
        <v>6</v>
      </c>
      <c r="G3" s="225"/>
      <c r="H3" s="226" t="s">
        <v>7</v>
      </c>
      <c r="I3" s="211"/>
      <c r="J3" s="211"/>
      <c r="K3" s="229"/>
      <c r="L3" s="235"/>
      <c r="M3" s="228" t="s">
        <v>93</v>
      </c>
      <c r="N3" s="228" t="s">
        <v>94</v>
      </c>
      <c r="O3" s="228" t="s">
        <v>95</v>
      </c>
      <c r="P3" s="228" t="s">
        <v>96</v>
      </c>
      <c r="Q3" s="211"/>
      <c r="R3" s="211"/>
      <c r="S3" s="229"/>
      <c r="T3" s="211"/>
      <c r="U3" s="213"/>
      <c r="V3" s="220"/>
      <c r="W3" s="22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72.75" customHeight="1" thickBot="1">
      <c r="A4" s="209"/>
      <c r="B4" s="215"/>
      <c r="C4" s="211"/>
      <c r="D4" s="33" t="s">
        <v>8</v>
      </c>
      <c r="E4" s="33" t="s">
        <v>9</v>
      </c>
      <c r="F4" s="33" t="s">
        <v>8</v>
      </c>
      <c r="G4" s="33" t="s">
        <v>9</v>
      </c>
      <c r="H4" s="227"/>
      <c r="I4" s="211"/>
      <c r="J4" s="211"/>
      <c r="K4" s="229"/>
      <c r="L4" s="235"/>
      <c r="M4" s="228"/>
      <c r="N4" s="228"/>
      <c r="O4" s="228"/>
      <c r="P4" s="228"/>
      <c r="Q4" s="211"/>
      <c r="R4" s="211"/>
      <c r="S4" s="230"/>
      <c r="T4" s="211"/>
      <c r="U4" s="213"/>
      <c r="V4" s="221"/>
      <c r="W4" s="22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7.25" customHeight="1" thickBot="1">
      <c r="A5" s="84"/>
      <c r="B5" s="83">
        <v>1</v>
      </c>
      <c r="C5" s="37">
        <v>2</v>
      </c>
      <c r="D5" s="38">
        <v>3</v>
      </c>
      <c r="E5" s="38">
        <v>4</v>
      </c>
      <c r="F5" s="38">
        <v>5</v>
      </c>
      <c r="G5" s="38">
        <v>6</v>
      </c>
      <c r="H5" s="42">
        <v>7</v>
      </c>
      <c r="I5" s="37">
        <v>8</v>
      </c>
      <c r="J5" s="37">
        <v>9</v>
      </c>
      <c r="K5" s="71">
        <v>10</v>
      </c>
      <c r="L5" s="39">
        <v>11</v>
      </c>
      <c r="M5" s="40">
        <v>12</v>
      </c>
      <c r="N5" s="40">
        <v>13</v>
      </c>
      <c r="O5" s="40">
        <v>14</v>
      </c>
      <c r="P5" s="40">
        <v>15</v>
      </c>
      <c r="Q5" s="37">
        <v>17</v>
      </c>
      <c r="R5" s="37">
        <v>18</v>
      </c>
      <c r="S5" s="37"/>
      <c r="T5" s="37">
        <v>19</v>
      </c>
      <c r="U5" s="41">
        <v>20</v>
      </c>
      <c r="V5" s="43"/>
      <c r="W5" s="4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7.25" customHeight="1" thickBot="1">
      <c r="A6" s="84"/>
      <c r="B6" s="239" t="s">
        <v>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48"/>
      <c r="W6" s="4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.75">
      <c r="A7" s="85">
        <v>1</v>
      </c>
      <c r="B7" s="53" t="s">
        <v>124</v>
      </c>
      <c r="C7" s="14">
        <v>3</v>
      </c>
      <c r="D7" s="14">
        <v>72</v>
      </c>
      <c r="E7" s="14">
        <v>75</v>
      </c>
      <c r="F7" s="14">
        <v>88</v>
      </c>
      <c r="G7" s="14">
        <v>6</v>
      </c>
      <c r="H7" s="15">
        <f aca="true" t="shared" si="0" ref="H7:H66">D7*E7+F7*G7</f>
        <v>5928</v>
      </c>
      <c r="I7" s="15">
        <f>H7*0.518</f>
        <v>3070.704</v>
      </c>
      <c r="J7" s="15">
        <f>(H7+I7)*0.302</f>
        <v>2717.608608</v>
      </c>
      <c r="K7" s="15">
        <f>SUM(H7:J7)</f>
        <v>11716.312608</v>
      </c>
      <c r="L7" s="15">
        <f aca="true" t="shared" si="1" ref="L7:L66">SUM(M7:P7)</f>
        <v>6971.55749113824</v>
      </c>
      <c r="M7" s="15">
        <f>K7*0.265</f>
        <v>3104.8228411200002</v>
      </c>
      <c r="N7" s="15">
        <f>M7*0.302</f>
        <v>937.6564980182401</v>
      </c>
      <c r="O7" s="15">
        <f>K7*0.15</f>
        <v>1757.4468912</v>
      </c>
      <c r="P7" s="15">
        <f>K7*0.1</f>
        <v>1171.6312608</v>
      </c>
      <c r="Q7" s="15">
        <f>K7+L7</f>
        <v>18687.87009913824</v>
      </c>
      <c r="R7" s="15">
        <f>Q7*0.03</f>
        <v>560.6361029741472</v>
      </c>
      <c r="S7" s="15"/>
      <c r="T7" s="4">
        <f aca="true" t="shared" si="2" ref="T7:T21">Q7+R7+S7</f>
        <v>19248.506202112385</v>
      </c>
      <c r="U7" s="18">
        <f aca="true" t="shared" si="3" ref="U7:U66">T7/C7</f>
        <v>6416.168734037462</v>
      </c>
      <c r="V7" s="48">
        <f>K7*0.88</f>
        <v>10310.35509504</v>
      </c>
      <c r="W7" s="44" t="s">
        <v>99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.75">
      <c r="A8" s="86">
        <v>2</v>
      </c>
      <c r="B8" s="54" t="s">
        <v>125</v>
      </c>
      <c r="C8" s="3">
        <v>8</v>
      </c>
      <c r="D8" s="3">
        <v>112</v>
      </c>
      <c r="E8" s="8">
        <v>75</v>
      </c>
      <c r="F8" s="3">
        <v>304</v>
      </c>
      <c r="G8" s="3">
        <v>6</v>
      </c>
      <c r="H8" s="4">
        <f t="shared" si="0"/>
        <v>10224</v>
      </c>
      <c r="I8" s="4">
        <f>H8*0.518</f>
        <v>5296.032</v>
      </c>
      <c r="J8" s="4">
        <f>(H8+I8)*0.302</f>
        <v>4687.049663999999</v>
      </c>
      <c r="K8" s="4">
        <f>SUM(H8:J8)</f>
        <v>20207.081663999998</v>
      </c>
      <c r="L8" s="4">
        <f t="shared" si="1"/>
        <v>17782.83807676992</v>
      </c>
      <c r="M8" s="4">
        <f>K8*0.265</f>
        <v>5354.876640959999</v>
      </c>
      <c r="N8" s="4">
        <f>M8*0.302</f>
        <v>1617.1727455699197</v>
      </c>
      <c r="O8" s="4">
        <f>K8*0.333</f>
        <v>6728.958194112</v>
      </c>
      <c r="P8" s="4">
        <f>K8*0.202</f>
        <v>4081.8304961279996</v>
      </c>
      <c r="Q8" s="4">
        <f>K8+L8</f>
        <v>37989.91974076992</v>
      </c>
      <c r="R8" s="4">
        <f>Q8*0.1</f>
        <v>3798.991974076992</v>
      </c>
      <c r="S8" s="4"/>
      <c r="T8" s="4">
        <f t="shared" si="2"/>
        <v>41788.91171484691</v>
      </c>
      <c r="U8" s="19">
        <f t="shared" si="3"/>
        <v>5223.613964355864</v>
      </c>
      <c r="V8" s="48">
        <f>K8*0.88</f>
        <v>17782.231864319998</v>
      </c>
      <c r="W8" s="4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8.75">
      <c r="A9" s="86">
        <v>3</v>
      </c>
      <c r="B9" s="52" t="s">
        <v>126</v>
      </c>
      <c r="C9" s="3">
        <v>6</v>
      </c>
      <c r="D9" s="3">
        <v>96</v>
      </c>
      <c r="E9" s="8">
        <v>75</v>
      </c>
      <c r="F9" s="3">
        <v>224</v>
      </c>
      <c r="G9" s="3">
        <v>6</v>
      </c>
      <c r="H9" s="4">
        <f t="shared" si="0"/>
        <v>8544</v>
      </c>
      <c r="I9" s="4">
        <f aca="true" t="shared" si="4" ref="I9:I69">H9*0.518</f>
        <v>4425.792</v>
      </c>
      <c r="J9" s="4">
        <f aca="true" t="shared" si="5" ref="J9:J69">(H9+I9)*0.302</f>
        <v>3916.8771840000004</v>
      </c>
      <c r="K9" s="4">
        <f aca="true" t="shared" si="6" ref="K9:K69">SUM(H9:J9)</f>
        <v>16886.669184000002</v>
      </c>
      <c r="L9" s="4">
        <f t="shared" si="1"/>
        <v>14860.775481995523</v>
      </c>
      <c r="M9" s="4">
        <f aca="true" t="shared" si="7" ref="M9:M69">K9*0.265</f>
        <v>4474.967333760001</v>
      </c>
      <c r="N9" s="4">
        <f aca="true" t="shared" si="8" ref="N9:N69">M9*0.302</f>
        <v>1351.4401347955202</v>
      </c>
      <c r="O9" s="4">
        <f aca="true" t="shared" si="9" ref="O9:O69">K9*0.333</f>
        <v>5623.260838272001</v>
      </c>
      <c r="P9" s="4">
        <f aca="true" t="shared" si="10" ref="P9:P69">K9*0.202</f>
        <v>3411.1071751680006</v>
      </c>
      <c r="Q9" s="4">
        <f aca="true" t="shared" si="11" ref="Q9:Q69">K9+L9</f>
        <v>31747.444665995525</v>
      </c>
      <c r="R9" s="4">
        <f aca="true" t="shared" si="12" ref="R9:R69">Q9*0.1</f>
        <v>3174.7444665995527</v>
      </c>
      <c r="S9" s="4"/>
      <c r="T9" s="4">
        <f t="shared" si="2"/>
        <v>34922.18913259508</v>
      </c>
      <c r="U9" s="19">
        <f t="shared" si="3"/>
        <v>5820.364855432513</v>
      </c>
      <c r="V9" s="48">
        <f aca="true" t="shared" si="13" ref="V9:V69">K9*0.88</f>
        <v>14860.268881920001</v>
      </c>
      <c r="W9" s="4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8.75">
      <c r="A10" s="86">
        <v>4</v>
      </c>
      <c r="B10" s="52" t="s">
        <v>127</v>
      </c>
      <c r="C10" s="3">
        <v>5</v>
      </c>
      <c r="D10" s="3">
        <v>88</v>
      </c>
      <c r="E10" s="8">
        <v>75</v>
      </c>
      <c r="F10" s="3">
        <v>240</v>
      </c>
      <c r="G10" s="3">
        <v>6</v>
      </c>
      <c r="H10" s="4">
        <f t="shared" si="0"/>
        <v>8040</v>
      </c>
      <c r="I10" s="4">
        <f t="shared" si="4"/>
        <v>4164.72</v>
      </c>
      <c r="J10" s="4">
        <f t="shared" si="5"/>
        <v>3685.82544</v>
      </c>
      <c r="K10" s="4">
        <f t="shared" si="6"/>
        <v>15890.545440000002</v>
      </c>
      <c r="L10" s="4">
        <f t="shared" si="1"/>
        <v>13984.156703563203</v>
      </c>
      <c r="M10" s="4">
        <f t="shared" si="7"/>
        <v>4210.994541600001</v>
      </c>
      <c r="N10" s="4">
        <f t="shared" si="8"/>
        <v>1271.7203515632002</v>
      </c>
      <c r="O10" s="4">
        <f t="shared" si="9"/>
        <v>5291.551631520001</v>
      </c>
      <c r="P10" s="4">
        <f t="shared" si="10"/>
        <v>3209.8901788800003</v>
      </c>
      <c r="Q10" s="4">
        <f t="shared" si="11"/>
        <v>29874.702143563205</v>
      </c>
      <c r="R10" s="4">
        <f t="shared" si="12"/>
        <v>2987.470214356321</v>
      </c>
      <c r="S10" s="4"/>
      <c r="T10" s="4">
        <f t="shared" si="2"/>
        <v>32862.172357919524</v>
      </c>
      <c r="U10" s="19">
        <f t="shared" si="3"/>
        <v>6572.434471583905</v>
      </c>
      <c r="V10" s="48">
        <f t="shared" si="13"/>
        <v>13983.679987200001</v>
      </c>
      <c r="W10" s="4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75">
      <c r="A11" s="86">
        <v>5</v>
      </c>
      <c r="B11" s="52" t="s">
        <v>128</v>
      </c>
      <c r="C11" s="3">
        <v>4</v>
      </c>
      <c r="D11" s="3">
        <v>96</v>
      </c>
      <c r="E11" s="8">
        <v>75</v>
      </c>
      <c r="F11" s="3">
        <v>80</v>
      </c>
      <c r="G11" s="3">
        <v>6</v>
      </c>
      <c r="H11" s="4">
        <f t="shared" si="0"/>
        <v>7680</v>
      </c>
      <c r="I11" s="4">
        <f t="shared" si="4"/>
        <v>3978.2400000000002</v>
      </c>
      <c r="J11" s="4">
        <f t="shared" si="5"/>
        <v>3520.7884799999997</v>
      </c>
      <c r="K11" s="4">
        <f t="shared" si="6"/>
        <v>15179.028479999999</v>
      </c>
      <c r="L11" s="4">
        <f t="shared" si="1"/>
        <v>11612.412158054402</v>
      </c>
      <c r="M11" s="4">
        <f t="shared" si="7"/>
        <v>4022.4425472</v>
      </c>
      <c r="N11" s="4">
        <f t="shared" si="8"/>
        <v>1214.7776492543999</v>
      </c>
      <c r="O11" s="4">
        <f>K11*0.28</f>
        <v>4250.1279744</v>
      </c>
      <c r="P11" s="4">
        <f>K11*0.14</f>
        <v>2125.0639872</v>
      </c>
      <c r="Q11" s="4">
        <f t="shared" si="11"/>
        <v>26791.440638054402</v>
      </c>
      <c r="R11" s="4">
        <f>Q11*0.01</f>
        <v>267.91440638054405</v>
      </c>
      <c r="S11" s="4"/>
      <c r="T11" s="4">
        <f t="shared" si="2"/>
        <v>27059.355044434946</v>
      </c>
      <c r="U11" s="72">
        <f t="shared" si="3"/>
        <v>6764.838761108736</v>
      </c>
      <c r="V11" s="48">
        <f t="shared" si="13"/>
        <v>13357.545062399999</v>
      </c>
      <c r="W11" s="44" t="s">
        <v>244</v>
      </c>
      <c r="X11" s="1">
        <v>6755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.75">
      <c r="A12" s="86">
        <v>6</v>
      </c>
      <c r="B12" s="52" t="s">
        <v>129</v>
      </c>
      <c r="C12" s="3">
        <v>5</v>
      </c>
      <c r="D12" s="3">
        <v>72</v>
      </c>
      <c r="E12" s="8">
        <v>75</v>
      </c>
      <c r="F12" s="3">
        <v>104</v>
      </c>
      <c r="G12" s="3">
        <v>6</v>
      </c>
      <c r="H12" s="4">
        <f t="shared" si="0"/>
        <v>6024</v>
      </c>
      <c r="I12" s="4">
        <f t="shared" si="4"/>
        <v>3120.4320000000002</v>
      </c>
      <c r="J12" s="4">
        <f t="shared" si="5"/>
        <v>2761.618464</v>
      </c>
      <c r="K12" s="4">
        <f t="shared" si="6"/>
        <v>11906.050464</v>
      </c>
      <c r="L12" s="4">
        <f t="shared" si="1"/>
        <v>10477.681589833921</v>
      </c>
      <c r="M12" s="4">
        <f t="shared" si="7"/>
        <v>3155.1033729600003</v>
      </c>
      <c r="N12" s="4">
        <f t="shared" si="8"/>
        <v>952.8412186339201</v>
      </c>
      <c r="O12" s="4">
        <f t="shared" si="9"/>
        <v>3964.7148045120002</v>
      </c>
      <c r="P12" s="4">
        <f t="shared" si="10"/>
        <v>2405.0221937280003</v>
      </c>
      <c r="Q12" s="4">
        <f t="shared" si="11"/>
        <v>22383.73205383392</v>
      </c>
      <c r="R12" s="4">
        <f t="shared" si="12"/>
        <v>2238.373205383392</v>
      </c>
      <c r="S12" s="4"/>
      <c r="T12" s="4">
        <f t="shared" si="2"/>
        <v>24622.10525921731</v>
      </c>
      <c r="U12" s="19">
        <f t="shared" si="3"/>
        <v>4924.421051843462</v>
      </c>
      <c r="V12" s="48">
        <f t="shared" si="13"/>
        <v>10477.32440832</v>
      </c>
      <c r="W12" s="44">
        <v>1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.75">
      <c r="A13" s="86">
        <v>7</v>
      </c>
      <c r="B13" s="52" t="s">
        <v>130</v>
      </c>
      <c r="C13" s="3">
        <v>5</v>
      </c>
      <c r="D13" s="3">
        <v>72</v>
      </c>
      <c r="E13" s="8">
        <v>75</v>
      </c>
      <c r="F13" s="3">
        <v>104</v>
      </c>
      <c r="G13" s="3">
        <v>6</v>
      </c>
      <c r="H13" s="4">
        <f t="shared" si="0"/>
        <v>6024</v>
      </c>
      <c r="I13" s="4">
        <f t="shared" si="4"/>
        <v>3120.4320000000002</v>
      </c>
      <c r="J13" s="4">
        <f t="shared" si="5"/>
        <v>2761.618464</v>
      </c>
      <c r="K13" s="4">
        <f t="shared" si="6"/>
        <v>11906.050464</v>
      </c>
      <c r="L13" s="4">
        <f t="shared" si="1"/>
        <v>10477.681589833921</v>
      </c>
      <c r="M13" s="4">
        <f t="shared" si="7"/>
        <v>3155.1033729600003</v>
      </c>
      <c r="N13" s="4">
        <f t="shared" si="8"/>
        <v>952.8412186339201</v>
      </c>
      <c r="O13" s="4">
        <f t="shared" si="9"/>
        <v>3964.7148045120002</v>
      </c>
      <c r="P13" s="4">
        <f t="shared" si="10"/>
        <v>2405.0221937280003</v>
      </c>
      <c r="Q13" s="4">
        <f t="shared" si="11"/>
        <v>22383.73205383392</v>
      </c>
      <c r="R13" s="4">
        <f t="shared" si="12"/>
        <v>2238.373205383392</v>
      </c>
      <c r="S13" s="4"/>
      <c r="T13" s="4">
        <f t="shared" si="2"/>
        <v>24622.10525921731</v>
      </c>
      <c r="U13" s="19">
        <f t="shared" si="3"/>
        <v>4924.421051843462</v>
      </c>
      <c r="V13" s="48">
        <f t="shared" si="13"/>
        <v>10477.32440832</v>
      </c>
      <c r="W13" s="4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86">
        <v>8</v>
      </c>
      <c r="B14" s="52" t="s">
        <v>131</v>
      </c>
      <c r="C14" s="3">
        <v>3</v>
      </c>
      <c r="D14" s="3">
        <v>72</v>
      </c>
      <c r="E14" s="8">
        <v>75</v>
      </c>
      <c r="F14" s="3">
        <v>104</v>
      </c>
      <c r="G14" s="3">
        <v>6</v>
      </c>
      <c r="H14" s="4">
        <f t="shared" si="0"/>
        <v>6024</v>
      </c>
      <c r="I14" s="4">
        <f t="shared" si="4"/>
        <v>3120.4320000000002</v>
      </c>
      <c r="J14" s="4">
        <f t="shared" si="5"/>
        <v>2761.618464</v>
      </c>
      <c r="K14" s="4">
        <f t="shared" si="6"/>
        <v>11906.050464</v>
      </c>
      <c r="L14" s="4">
        <f t="shared" si="1"/>
        <v>9144.203937865921</v>
      </c>
      <c r="M14" s="4">
        <f t="shared" si="7"/>
        <v>3155.1033729600003</v>
      </c>
      <c r="N14" s="4">
        <f t="shared" si="8"/>
        <v>952.8412186339201</v>
      </c>
      <c r="O14" s="4">
        <f>K14*0.275</f>
        <v>3274.1638776000004</v>
      </c>
      <c r="P14" s="4">
        <f>K14*0.148</f>
        <v>1762.095468672</v>
      </c>
      <c r="Q14" s="4">
        <f t="shared" si="11"/>
        <v>21050.25440186592</v>
      </c>
      <c r="R14" s="4">
        <f>Q14*0.01</f>
        <v>210.50254401865922</v>
      </c>
      <c r="S14" s="4"/>
      <c r="T14" s="4">
        <f t="shared" si="2"/>
        <v>21260.75694588458</v>
      </c>
      <c r="U14" s="19">
        <f t="shared" si="3"/>
        <v>7086.918981961527</v>
      </c>
      <c r="V14" s="48">
        <f t="shared" si="13"/>
        <v>10477.32440832</v>
      </c>
      <c r="W14" s="44" t="s">
        <v>248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>
      <c r="A15" s="86">
        <v>9</v>
      </c>
      <c r="B15" s="52" t="s">
        <v>132</v>
      </c>
      <c r="C15" s="3">
        <v>5</v>
      </c>
      <c r="D15" s="3">
        <v>112</v>
      </c>
      <c r="E15" s="8">
        <v>75</v>
      </c>
      <c r="F15" s="3">
        <v>192</v>
      </c>
      <c r="G15" s="3">
        <v>6</v>
      </c>
      <c r="H15" s="4">
        <f t="shared" si="0"/>
        <v>9552</v>
      </c>
      <c r="I15" s="4">
        <f t="shared" si="4"/>
        <v>4947.936000000001</v>
      </c>
      <c r="J15" s="4">
        <f t="shared" si="5"/>
        <v>4378.980672000001</v>
      </c>
      <c r="K15" s="4">
        <f t="shared" si="6"/>
        <v>18878.916672000003</v>
      </c>
      <c r="L15" s="4">
        <f t="shared" si="1"/>
        <v>14537.332204940163</v>
      </c>
      <c r="M15" s="4">
        <f t="shared" si="7"/>
        <v>5002.912918080001</v>
      </c>
      <c r="N15" s="4">
        <f t="shared" si="8"/>
        <v>1510.8797012601603</v>
      </c>
      <c r="O15" s="4">
        <f>K15*0.275</f>
        <v>5191.702084800001</v>
      </c>
      <c r="P15" s="4">
        <f>K15*0.15</f>
        <v>2831.8375008000003</v>
      </c>
      <c r="Q15" s="4">
        <f t="shared" si="11"/>
        <v>33416.24887694017</v>
      </c>
      <c r="R15" s="4">
        <f>Q15*0.01</f>
        <v>334.1624887694017</v>
      </c>
      <c r="S15" s="4"/>
      <c r="T15" s="4">
        <f t="shared" si="2"/>
        <v>33750.41136570957</v>
      </c>
      <c r="U15" s="19">
        <f t="shared" si="3"/>
        <v>6750.082273141915</v>
      </c>
      <c r="V15" s="48">
        <f t="shared" si="13"/>
        <v>16613.44667136</v>
      </c>
      <c r="W15" s="44" t="s">
        <v>249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>
      <c r="A16" s="86">
        <v>10</v>
      </c>
      <c r="B16" s="52" t="s">
        <v>133</v>
      </c>
      <c r="C16" s="3">
        <v>4</v>
      </c>
      <c r="D16" s="3">
        <v>72</v>
      </c>
      <c r="E16" s="8">
        <v>75</v>
      </c>
      <c r="F16" s="3">
        <v>104</v>
      </c>
      <c r="G16" s="3">
        <v>6</v>
      </c>
      <c r="H16" s="4">
        <f t="shared" si="0"/>
        <v>6024</v>
      </c>
      <c r="I16" s="4">
        <f t="shared" si="4"/>
        <v>3120.4320000000002</v>
      </c>
      <c r="J16" s="4">
        <f t="shared" si="5"/>
        <v>2761.618464</v>
      </c>
      <c r="K16" s="4">
        <f t="shared" si="6"/>
        <v>11906.050464</v>
      </c>
      <c r="L16" s="4">
        <f t="shared" si="1"/>
        <v>10477.681589833921</v>
      </c>
      <c r="M16" s="4">
        <f t="shared" si="7"/>
        <v>3155.1033729600003</v>
      </c>
      <c r="N16" s="4">
        <f t="shared" si="8"/>
        <v>952.8412186339201</v>
      </c>
      <c r="O16" s="4">
        <f t="shared" si="9"/>
        <v>3964.7148045120002</v>
      </c>
      <c r="P16" s="4">
        <f t="shared" si="10"/>
        <v>2405.0221937280003</v>
      </c>
      <c r="Q16" s="4">
        <f t="shared" si="11"/>
        <v>22383.73205383392</v>
      </c>
      <c r="R16" s="4">
        <f t="shared" si="12"/>
        <v>2238.373205383392</v>
      </c>
      <c r="S16" s="4"/>
      <c r="T16" s="4">
        <f t="shared" si="2"/>
        <v>24622.10525921731</v>
      </c>
      <c r="U16" s="19">
        <f t="shared" si="3"/>
        <v>6155.526314804328</v>
      </c>
      <c r="V16" s="48">
        <f t="shared" si="13"/>
        <v>10477.32440832</v>
      </c>
      <c r="W16" s="4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.75">
      <c r="A17" s="86">
        <v>11</v>
      </c>
      <c r="B17" s="52" t="s">
        <v>134</v>
      </c>
      <c r="C17" s="3">
        <v>4</v>
      </c>
      <c r="D17" s="3">
        <v>72</v>
      </c>
      <c r="E17" s="8">
        <v>75</v>
      </c>
      <c r="F17" s="3">
        <v>192</v>
      </c>
      <c r="G17" s="3">
        <v>6</v>
      </c>
      <c r="H17" s="4">
        <f t="shared" si="0"/>
        <v>6552</v>
      </c>
      <c r="I17" s="4">
        <f t="shared" si="4"/>
        <v>3393.936</v>
      </c>
      <c r="J17" s="4">
        <f t="shared" si="5"/>
        <v>3003.6726719999997</v>
      </c>
      <c r="K17" s="4">
        <f t="shared" si="6"/>
        <v>12949.608671999998</v>
      </c>
      <c r="L17" s="4">
        <f t="shared" si="1"/>
        <v>11396.044119620161</v>
      </c>
      <c r="M17" s="4">
        <f t="shared" si="7"/>
        <v>3431.6462980799997</v>
      </c>
      <c r="N17" s="4">
        <f t="shared" si="8"/>
        <v>1036.3571820201598</v>
      </c>
      <c r="O17" s="4">
        <f t="shared" si="9"/>
        <v>4312.219687776</v>
      </c>
      <c r="P17" s="4">
        <f t="shared" si="10"/>
        <v>2615.820951744</v>
      </c>
      <c r="Q17" s="4">
        <f t="shared" si="11"/>
        <v>24345.65279162016</v>
      </c>
      <c r="R17" s="4">
        <f t="shared" si="12"/>
        <v>2434.565279162016</v>
      </c>
      <c r="S17" s="4"/>
      <c r="T17" s="4">
        <f t="shared" si="2"/>
        <v>26780.218070782175</v>
      </c>
      <c r="U17" s="19">
        <f t="shared" si="3"/>
        <v>6695.054517695544</v>
      </c>
      <c r="V17" s="48">
        <f t="shared" si="13"/>
        <v>11395.65563136</v>
      </c>
      <c r="W17" s="4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75">
      <c r="A18" s="86">
        <v>12</v>
      </c>
      <c r="B18" s="52" t="s">
        <v>276</v>
      </c>
      <c r="C18" s="3">
        <v>10</v>
      </c>
      <c r="D18" s="3">
        <v>106</v>
      </c>
      <c r="E18" s="8">
        <v>75</v>
      </c>
      <c r="F18" s="3">
        <v>500</v>
      </c>
      <c r="G18" s="3">
        <v>35</v>
      </c>
      <c r="H18" s="4">
        <f t="shared" si="0"/>
        <v>25450</v>
      </c>
      <c r="I18" s="4">
        <f t="shared" si="4"/>
        <v>13183.1</v>
      </c>
      <c r="J18" s="4">
        <f t="shared" si="5"/>
        <v>11667.196199999998</v>
      </c>
      <c r="K18" s="4">
        <f t="shared" si="6"/>
        <v>50300.2962</v>
      </c>
      <c r="L18" s="4">
        <f t="shared" si="1"/>
        <v>27918.173399885996</v>
      </c>
      <c r="M18" s="4">
        <f t="shared" si="7"/>
        <v>13329.578492999999</v>
      </c>
      <c r="N18" s="4">
        <f t="shared" si="8"/>
        <v>4025.5327048859995</v>
      </c>
      <c r="O18" s="4">
        <f>K18*0.15</f>
        <v>7545.044429999999</v>
      </c>
      <c r="P18" s="4">
        <f>K18*0.06</f>
        <v>3018.0177719999997</v>
      </c>
      <c r="Q18" s="4">
        <f t="shared" si="11"/>
        <v>78218.469599886</v>
      </c>
      <c r="R18" s="4">
        <f t="shared" si="12"/>
        <v>7821.8469599886</v>
      </c>
      <c r="S18" s="4"/>
      <c r="T18" s="4">
        <f t="shared" si="2"/>
        <v>86040.3165598746</v>
      </c>
      <c r="U18" s="19">
        <f t="shared" si="3"/>
        <v>8604.031655987459</v>
      </c>
      <c r="V18" s="48">
        <f>K18*0.56</f>
        <v>28168.165872</v>
      </c>
      <c r="W18" s="44" t="s">
        <v>98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103" customFormat="1" ht="33.75" customHeight="1">
      <c r="A19" s="94">
        <v>13</v>
      </c>
      <c r="B19" s="95" t="s">
        <v>135</v>
      </c>
      <c r="C19" s="96">
        <v>8</v>
      </c>
      <c r="D19" s="96">
        <v>224</v>
      </c>
      <c r="E19" s="97">
        <v>75</v>
      </c>
      <c r="F19" s="96">
        <v>344</v>
      </c>
      <c r="G19" s="96">
        <v>6</v>
      </c>
      <c r="H19" s="98">
        <f t="shared" si="0"/>
        <v>18864</v>
      </c>
      <c r="I19" s="98">
        <f t="shared" si="4"/>
        <v>9771.552</v>
      </c>
      <c r="J19" s="98">
        <f t="shared" si="5"/>
        <v>8647.936704</v>
      </c>
      <c r="K19" s="98">
        <f t="shared" si="6"/>
        <v>37283.488704</v>
      </c>
      <c r="L19" s="98">
        <f t="shared" si="1"/>
        <v>32810.588564181126</v>
      </c>
      <c r="M19" s="98">
        <f t="shared" si="7"/>
        <v>9880.124506560001</v>
      </c>
      <c r="N19" s="98">
        <f t="shared" si="8"/>
        <v>2983.7976009811205</v>
      </c>
      <c r="O19" s="98">
        <f t="shared" si="9"/>
        <v>12415.401738432001</v>
      </c>
      <c r="P19" s="98">
        <f t="shared" si="10"/>
        <v>7531.264718208001</v>
      </c>
      <c r="Q19" s="98">
        <f t="shared" si="11"/>
        <v>70094.07726818114</v>
      </c>
      <c r="R19" s="98">
        <f t="shared" si="12"/>
        <v>7009.407726818114</v>
      </c>
      <c r="S19" s="98"/>
      <c r="T19" s="98">
        <f t="shared" si="2"/>
        <v>77103.48499499925</v>
      </c>
      <c r="U19" s="99">
        <f t="shared" si="3"/>
        <v>9637.935624374906</v>
      </c>
      <c r="V19" s="100">
        <f t="shared" si="13"/>
        <v>32809.470059520005</v>
      </c>
      <c r="W19" s="101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1:37" s="103" customFormat="1" ht="33.75" customHeight="1">
      <c r="A20" s="94">
        <v>14</v>
      </c>
      <c r="B20" s="95" t="s">
        <v>264</v>
      </c>
      <c r="C20" s="96">
        <v>7</v>
      </c>
      <c r="D20" s="96">
        <v>104</v>
      </c>
      <c r="E20" s="97">
        <v>75</v>
      </c>
      <c r="F20" s="96"/>
      <c r="G20" s="96">
        <v>6</v>
      </c>
      <c r="H20" s="98">
        <f>D20*E20+F20*G20</f>
        <v>7800</v>
      </c>
      <c r="I20" s="98">
        <f>H20*0.518</f>
        <v>4040.4</v>
      </c>
      <c r="J20" s="98">
        <f>(H20+I20)*0.302</f>
        <v>3575.8008</v>
      </c>
      <c r="K20" s="98">
        <f>SUM(H20:J20)</f>
        <v>15416.200799999999</v>
      </c>
      <c r="L20" s="98">
        <f>SUM(M20:P20)</f>
        <v>15370.414683624</v>
      </c>
      <c r="M20" s="98">
        <f>K20*0.265</f>
        <v>4085.293212</v>
      </c>
      <c r="N20" s="98">
        <f>M20*0.302</f>
        <v>1233.758550024</v>
      </c>
      <c r="O20" s="98">
        <f>K20*0.45</f>
        <v>6937.29036</v>
      </c>
      <c r="P20" s="98">
        <f>K20*0.202</f>
        <v>3114.0725616</v>
      </c>
      <c r="Q20" s="98">
        <f>K20+L20</f>
        <v>30786.615483624</v>
      </c>
      <c r="R20" s="98">
        <f>Q20*0.1</f>
        <v>3078.6615483624</v>
      </c>
      <c r="S20" s="98">
        <v>14000</v>
      </c>
      <c r="T20" s="98">
        <f>Q20+R20+S20</f>
        <v>47865.2770319864</v>
      </c>
      <c r="U20" s="104">
        <f>T20/C20</f>
        <v>6837.8967188552</v>
      </c>
      <c r="V20" s="100">
        <f>K20*0.997</f>
        <v>15369.952197599998</v>
      </c>
      <c r="W20" s="101" t="s">
        <v>265</v>
      </c>
      <c r="X20" s="102">
        <v>5800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</row>
    <row r="21" spans="1:37" s="11" customFormat="1" ht="33.75" customHeight="1">
      <c r="A21" s="91">
        <v>15</v>
      </c>
      <c r="B21" s="52" t="s">
        <v>266</v>
      </c>
      <c r="C21" s="3">
        <v>5</v>
      </c>
      <c r="D21" s="3">
        <v>104</v>
      </c>
      <c r="E21" s="8">
        <v>75</v>
      </c>
      <c r="F21" s="3"/>
      <c r="G21" s="3">
        <v>6</v>
      </c>
      <c r="H21" s="4">
        <f t="shared" si="0"/>
        <v>7800</v>
      </c>
      <c r="I21" s="4">
        <f t="shared" si="4"/>
        <v>4040.4</v>
      </c>
      <c r="J21" s="4">
        <f t="shared" si="5"/>
        <v>3575.8008</v>
      </c>
      <c r="K21" s="4">
        <f t="shared" si="6"/>
        <v>15416.200799999999</v>
      </c>
      <c r="L21" s="4">
        <f t="shared" si="1"/>
        <v>12256.342122024</v>
      </c>
      <c r="M21" s="4">
        <f t="shared" si="7"/>
        <v>4085.293212</v>
      </c>
      <c r="N21" s="4">
        <f t="shared" si="8"/>
        <v>1233.758550024</v>
      </c>
      <c r="O21" s="4">
        <f>K21*0.29</f>
        <v>4470.698232</v>
      </c>
      <c r="P21" s="4">
        <f>K21*0.16</f>
        <v>2466.592128</v>
      </c>
      <c r="Q21" s="4">
        <f t="shared" si="11"/>
        <v>27672.542922023997</v>
      </c>
      <c r="R21" s="4">
        <f>Q21*0.05</f>
        <v>1383.6271461012</v>
      </c>
      <c r="S21" s="4"/>
      <c r="T21" s="4">
        <f t="shared" si="2"/>
        <v>29056.170068125197</v>
      </c>
      <c r="U21" s="72">
        <f t="shared" si="3"/>
        <v>5811.23401362504</v>
      </c>
      <c r="V21" s="92">
        <f t="shared" si="13"/>
        <v>13566.256704</v>
      </c>
      <c r="W21" s="46" t="s">
        <v>245</v>
      </c>
      <c r="X21" s="6">
        <v>5800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03" customFormat="1" ht="33" customHeight="1">
      <c r="A22" s="94">
        <v>16</v>
      </c>
      <c r="B22" s="95" t="s">
        <v>136</v>
      </c>
      <c r="C22" s="96">
        <v>8</v>
      </c>
      <c r="D22" s="96">
        <v>224</v>
      </c>
      <c r="E22" s="97">
        <v>75</v>
      </c>
      <c r="F22" s="96">
        <v>344</v>
      </c>
      <c r="G22" s="96">
        <v>6</v>
      </c>
      <c r="H22" s="98">
        <f>D22*E22+F22*G22</f>
        <v>18864</v>
      </c>
      <c r="I22" s="98">
        <f t="shared" si="4"/>
        <v>9771.552</v>
      </c>
      <c r="J22" s="98">
        <f t="shared" si="5"/>
        <v>8647.936704</v>
      </c>
      <c r="K22" s="98">
        <f t="shared" si="6"/>
        <v>37283.488704</v>
      </c>
      <c r="L22" s="98">
        <f t="shared" si="1"/>
        <v>32810.588564181126</v>
      </c>
      <c r="M22" s="98">
        <f t="shared" si="7"/>
        <v>9880.124506560001</v>
      </c>
      <c r="N22" s="98">
        <f t="shared" si="8"/>
        <v>2983.7976009811205</v>
      </c>
      <c r="O22" s="98">
        <f t="shared" si="9"/>
        <v>12415.401738432001</v>
      </c>
      <c r="P22" s="98">
        <f t="shared" si="10"/>
        <v>7531.264718208001</v>
      </c>
      <c r="Q22" s="98">
        <f t="shared" si="11"/>
        <v>70094.07726818114</v>
      </c>
      <c r="R22" s="98">
        <f t="shared" si="12"/>
        <v>7009.407726818114</v>
      </c>
      <c r="S22" s="98">
        <v>16000</v>
      </c>
      <c r="T22" s="98">
        <f>Q22+R22+S22</f>
        <v>93103.48499499925</v>
      </c>
      <c r="U22" s="99">
        <f t="shared" si="3"/>
        <v>11637.935624374906</v>
      </c>
      <c r="V22" s="100">
        <f t="shared" si="13"/>
        <v>32809.470059520005</v>
      </c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s="103" customFormat="1" ht="51.75" customHeight="1">
      <c r="A23" s="94">
        <v>17</v>
      </c>
      <c r="B23" s="95" t="s">
        <v>137</v>
      </c>
      <c r="C23" s="96">
        <v>8</v>
      </c>
      <c r="D23" s="96">
        <v>224</v>
      </c>
      <c r="E23" s="97">
        <v>75</v>
      </c>
      <c r="F23" s="96">
        <v>344</v>
      </c>
      <c r="G23" s="96">
        <v>6</v>
      </c>
      <c r="H23" s="98">
        <f>D23*E23+F23*G23</f>
        <v>18864</v>
      </c>
      <c r="I23" s="98">
        <f>H23*0.518</f>
        <v>9771.552</v>
      </c>
      <c r="J23" s="98">
        <f>(H23+I23)*0.302</f>
        <v>8647.936704</v>
      </c>
      <c r="K23" s="98">
        <f>SUM(H23:J23)</f>
        <v>37283.488704</v>
      </c>
      <c r="L23" s="98">
        <f>SUM(M23:P23)</f>
        <v>32810.588564181126</v>
      </c>
      <c r="M23" s="98">
        <f>K23*0.265</f>
        <v>9880.124506560001</v>
      </c>
      <c r="N23" s="98">
        <f>M23*0.302</f>
        <v>2983.7976009811205</v>
      </c>
      <c r="O23" s="98">
        <f>K23*0.333</f>
        <v>12415.401738432001</v>
      </c>
      <c r="P23" s="98">
        <f>K23*0.202</f>
        <v>7531.264718208001</v>
      </c>
      <c r="Q23" s="98">
        <f>K23+L23</f>
        <v>70094.07726818114</v>
      </c>
      <c r="R23" s="98">
        <f>Q23*0.1</f>
        <v>7009.407726818114</v>
      </c>
      <c r="S23" s="98">
        <v>16000</v>
      </c>
      <c r="T23" s="98">
        <f>Q23+R23+S23</f>
        <v>93103.48499499925</v>
      </c>
      <c r="U23" s="99">
        <f>T23/C23</f>
        <v>11637.935624374906</v>
      </c>
      <c r="V23" s="100">
        <f>K23*0.88</f>
        <v>32809.470059520005</v>
      </c>
      <c r="W23" s="101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ht="46.5" customHeight="1">
      <c r="A24" s="86">
        <v>18</v>
      </c>
      <c r="B24" s="52" t="s">
        <v>138</v>
      </c>
      <c r="C24" s="3">
        <v>5</v>
      </c>
      <c r="D24" s="3">
        <v>104</v>
      </c>
      <c r="E24" s="8">
        <v>75</v>
      </c>
      <c r="F24" s="3"/>
      <c r="G24" s="3">
        <v>6</v>
      </c>
      <c r="H24" s="4">
        <f>D24*E24+F24*G24</f>
        <v>7800</v>
      </c>
      <c r="I24" s="4">
        <f>H24*0.518</f>
        <v>4040.4</v>
      </c>
      <c r="J24" s="4">
        <f>(H24+I24)*0.302</f>
        <v>3575.8008</v>
      </c>
      <c r="K24" s="4">
        <f>SUM(H24:J24)</f>
        <v>15416.200799999999</v>
      </c>
      <c r="L24" s="4">
        <f>SUM(M24:P24)</f>
        <v>12256.342122024</v>
      </c>
      <c r="M24" s="4">
        <f>K24*0.265</f>
        <v>4085.293212</v>
      </c>
      <c r="N24" s="4">
        <f>M24*0.302</f>
        <v>1233.758550024</v>
      </c>
      <c r="O24" s="4">
        <f>K24*0.29</f>
        <v>4470.698232</v>
      </c>
      <c r="P24" s="4">
        <f>K24*0.16</f>
        <v>2466.592128</v>
      </c>
      <c r="Q24" s="4">
        <f>K24+L24</f>
        <v>27672.542922023997</v>
      </c>
      <c r="R24" s="4">
        <f>Q24*0.05</f>
        <v>1383.6271461012</v>
      </c>
      <c r="S24" s="4"/>
      <c r="T24" s="4">
        <f>Q24+R24+S24</f>
        <v>29056.170068125197</v>
      </c>
      <c r="U24" s="72">
        <f>T24/C24</f>
        <v>5811.23401362504</v>
      </c>
      <c r="V24" s="48">
        <f>K24*0.88</f>
        <v>13566.256704</v>
      </c>
      <c r="W24" s="44" t="s">
        <v>245</v>
      </c>
      <c r="X24" s="1">
        <v>5800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25" customHeight="1">
      <c r="A25" s="86">
        <v>19</v>
      </c>
      <c r="B25" s="52" t="s">
        <v>102</v>
      </c>
      <c r="C25" s="3">
        <v>6</v>
      </c>
      <c r="D25" s="3">
        <v>88</v>
      </c>
      <c r="E25" s="8">
        <v>75</v>
      </c>
      <c r="F25" s="3">
        <v>176</v>
      </c>
      <c r="G25" s="3">
        <v>12</v>
      </c>
      <c r="H25" s="4">
        <f t="shared" si="0"/>
        <v>8712</v>
      </c>
      <c r="I25" s="4">
        <f t="shared" si="4"/>
        <v>4512.816</v>
      </c>
      <c r="J25" s="4">
        <f t="shared" si="5"/>
        <v>3993.8944319999996</v>
      </c>
      <c r="K25" s="4">
        <f t="shared" si="6"/>
        <v>17218.710432</v>
      </c>
      <c r="L25" s="4">
        <f t="shared" si="1"/>
        <v>15152.98174147296</v>
      </c>
      <c r="M25" s="4">
        <f t="shared" si="7"/>
        <v>4562.95826448</v>
      </c>
      <c r="N25" s="4">
        <f t="shared" si="8"/>
        <v>1378.01339587296</v>
      </c>
      <c r="O25" s="4">
        <f t="shared" si="9"/>
        <v>5733.830573856</v>
      </c>
      <c r="P25" s="4">
        <f t="shared" si="10"/>
        <v>3478.179507264</v>
      </c>
      <c r="Q25" s="4">
        <f t="shared" si="11"/>
        <v>32371.692173472962</v>
      </c>
      <c r="R25" s="4">
        <f t="shared" si="12"/>
        <v>3237.1692173472966</v>
      </c>
      <c r="S25" s="4"/>
      <c r="T25" s="4">
        <f aca="true" t="shared" si="14" ref="T25:T84">Q25+R25+S25</f>
        <v>35608.86139082026</v>
      </c>
      <c r="U25" s="19">
        <f t="shared" si="3"/>
        <v>5934.810231803377</v>
      </c>
      <c r="V25" s="48">
        <f t="shared" si="13"/>
        <v>15152.46518016</v>
      </c>
      <c r="W25" s="44"/>
      <c r="X25" s="1">
        <v>5635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.75" customHeight="1">
      <c r="A26" s="86">
        <v>20</v>
      </c>
      <c r="B26" s="52" t="s">
        <v>103</v>
      </c>
      <c r="C26" s="3">
        <v>6</v>
      </c>
      <c r="D26" s="3">
        <v>88</v>
      </c>
      <c r="E26" s="8">
        <v>75</v>
      </c>
      <c r="F26" s="3">
        <v>176</v>
      </c>
      <c r="G26" s="3">
        <v>12</v>
      </c>
      <c r="H26" s="4">
        <f>D26*E26+F26*G26</f>
        <v>8712</v>
      </c>
      <c r="I26" s="4">
        <f>H26*0.518</f>
        <v>4512.816</v>
      </c>
      <c r="J26" s="4">
        <f>(H26+I26)*0.302</f>
        <v>3993.8944319999996</v>
      </c>
      <c r="K26" s="4">
        <f>SUM(H26:J26)</f>
        <v>17218.710432</v>
      </c>
      <c r="L26" s="4">
        <f>SUM(M26:P26)</f>
        <v>15152.98174147296</v>
      </c>
      <c r="M26" s="4">
        <f>K26*0.265</f>
        <v>4562.95826448</v>
      </c>
      <c r="N26" s="4">
        <f>M26*0.302</f>
        <v>1378.01339587296</v>
      </c>
      <c r="O26" s="4">
        <f>K26*0.333</f>
        <v>5733.830573856</v>
      </c>
      <c r="P26" s="4">
        <f>K26*0.202</f>
        <v>3478.179507264</v>
      </c>
      <c r="Q26" s="4">
        <f>K26+L26</f>
        <v>32371.692173472962</v>
      </c>
      <c r="R26" s="4">
        <f>Q26*0.1</f>
        <v>3237.1692173472966</v>
      </c>
      <c r="S26" s="4"/>
      <c r="T26" s="4">
        <f>Q26+R26+S26</f>
        <v>35608.86139082026</v>
      </c>
      <c r="U26" s="19">
        <f>T26/C26</f>
        <v>5934.810231803377</v>
      </c>
      <c r="V26" s="48">
        <f>K26*0.88</f>
        <v>15152.46518016</v>
      </c>
      <c r="W26" s="44"/>
      <c r="X26" s="1">
        <v>5635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103" customFormat="1" ht="34.5" customHeight="1">
      <c r="A27" s="94">
        <v>21</v>
      </c>
      <c r="B27" s="95" t="s">
        <v>104</v>
      </c>
      <c r="C27" s="96">
        <v>6</v>
      </c>
      <c r="D27" s="96">
        <v>88</v>
      </c>
      <c r="E27" s="97">
        <v>75</v>
      </c>
      <c r="F27" s="96">
        <v>176</v>
      </c>
      <c r="G27" s="96">
        <v>6</v>
      </c>
      <c r="H27" s="98">
        <f>D27*E27+F27*G27</f>
        <v>7656</v>
      </c>
      <c r="I27" s="98">
        <f>H27*0.518</f>
        <v>3965.808</v>
      </c>
      <c r="J27" s="98">
        <f>(H27+I27)*0.302</f>
        <v>3509.786016</v>
      </c>
      <c r="K27" s="98">
        <f>SUM(H27:J27)</f>
        <v>15131.594016000001</v>
      </c>
      <c r="L27" s="98">
        <f>SUM(M27:P27)</f>
        <v>13316.256681900482</v>
      </c>
      <c r="M27" s="98">
        <f>K27*0.265</f>
        <v>4009.8724142400006</v>
      </c>
      <c r="N27" s="98">
        <f>M27*0.302</f>
        <v>1210.9814691004801</v>
      </c>
      <c r="O27" s="98">
        <f>K27*0.333</f>
        <v>5038.820807328</v>
      </c>
      <c r="P27" s="98">
        <f>K27*0.202</f>
        <v>3056.5819912320003</v>
      </c>
      <c r="Q27" s="98">
        <f>K27+L27</f>
        <v>28447.85069790048</v>
      </c>
      <c r="R27" s="98">
        <f>Q27*0.1</f>
        <v>2844.7850697900485</v>
      </c>
      <c r="S27" s="98">
        <v>12000</v>
      </c>
      <c r="T27" s="98">
        <f>Q27+R27+S27</f>
        <v>43292.63576769053</v>
      </c>
      <c r="U27" s="99">
        <f>T27/C27</f>
        <v>7215.439294615088</v>
      </c>
      <c r="V27" s="100">
        <f>K27*0.88</f>
        <v>13315.802734080002</v>
      </c>
      <c r="W27" s="101"/>
      <c r="X27" s="102">
        <v>6237</v>
      </c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</row>
    <row r="28" spans="1:37" ht="18.75">
      <c r="A28" s="86">
        <v>22</v>
      </c>
      <c r="B28" s="52" t="s">
        <v>139</v>
      </c>
      <c r="C28" s="3">
        <v>7</v>
      </c>
      <c r="D28" s="3">
        <v>128</v>
      </c>
      <c r="E28" s="8">
        <v>75</v>
      </c>
      <c r="F28" s="3">
        <v>352</v>
      </c>
      <c r="G28" s="3">
        <v>6</v>
      </c>
      <c r="H28" s="4">
        <f t="shared" si="0"/>
        <v>11712</v>
      </c>
      <c r="I28" s="4">
        <f t="shared" si="4"/>
        <v>6066.816</v>
      </c>
      <c r="J28" s="4">
        <f t="shared" si="5"/>
        <v>5369.202431999999</v>
      </c>
      <c r="K28" s="4">
        <f t="shared" si="6"/>
        <v>23148.018431999997</v>
      </c>
      <c r="L28" s="4">
        <f t="shared" si="1"/>
        <v>20370.95066071296</v>
      </c>
      <c r="M28" s="4">
        <f t="shared" si="7"/>
        <v>6134.22488448</v>
      </c>
      <c r="N28" s="4">
        <f t="shared" si="8"/>
        <v>1852.5359151129599</v>
      </c>
      <c r="O28" s="4">
        <f t="shared" si="9"/>
        <v>7708.290137855999</v>
      </c>
      <c r="P28" s="4">
        <f t="shared" si="10"/>
        <v>4675.8997232639995</v>
      </c>
      <c r="Q28" s="4">
        <f t="shared" si="11"/>
        <v>43518.969092712956</v>
      </c>
      <c r="R28" s="4">
        <f t="shared" si="12"/>
        <v>4351.896909271296</v>
      </c>
      <c r="S28" s="4"/>
      <c r="T28" s="4">
        <f t="shared" si="14"/>
        <v>47870.86600198425</v>
      </c>
      <c r="U28" s="19">
        <f t="shared" si="3"/>
        <v>6838.695143140607</v>
      </c>
      <c r="V28" s="48">
        <f t="shared" si="13"/>
        <v>20370.256220159998</v>
      </c>
      <c r="W28" s="44">
        <v>6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03" customFormat="1" ht="32.25">
      <c r="A29" s="94">
        <v>23</v>
      </c>
      <c r="B29" s="95" t="s">
        <v>140</v>
      </c>
      <c r="C29" s="96">
        <v>6</v>
      </c>
      <c r="D29" s="96">
        <v>72</v>
      </c>
      <c r="E29" s="97">
        <v>75</v>
      </c>
      <c r="F29" s="96">
        <v>184</v>
      </c>
      <c r="G29" s="96">
        <v>6</v>
      </c>
      <c r="H29" s="98">
        <f t="shared" si="0"/>
        <v>6504</v>
      </c>
      <c r="I29" s="98">
        <f t="shared" si="4"/>
        <v>3369.072</v>
      </c>
      <c r="J29" s="98">
        <f t="shared" si="5"/>
        <v>2981.667744</v>
      </c>
      <c r="K29" s="98">
        <f t="shared" si="6"/>
        <v>12854.739744</v>
      </c>
      <c r="L29" s="98">
        <f t="shared" si="1"/>
        <v>11312.55661691232</v>
      </c>
      <c r="M29" s="98">
        <f t="shared" si="7"/>
        <v>3406.5060321600004</v>
      </c>
      <c r="N29" s="98">
        <f t="shared" si="8"/>
        <v>1028.76482171232</v>
      </c>
      <c r="O29" s="98">
        <f t="shared" si="9"/>
        <v>4280.628334752</v>
      </c>
      <c r="P29" s="98">
        <f t="shared" si="10"/>
        <v>2596.657428288</v>
      </c>
      <c r="Q29" s="98">
        <f t="shared" si="11"/>
        <v>24167.296360912318</v>
      </c>
      <c r="R29" s="98">
        <f t="shared" si="12"/>
        <v>2416.729636091232</v>
      </c>
      <c r="S29" s="98"/>
      <c r="T29" s="98">
        <f t="shared" si="14"/>
        <v>26584.02599700355</v>
      </c>
      <c r="U29" s="99">
        <f t="shared" si="3"/>
        <v>4430.670999500592</v>
      </c>
      <c r="V29" s="100">
        <f t="shared" si="13"/>
        <v>11312.17097472</v>
      </c>
      <c r="W29" s="101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ht="18.75">
      <c r="A30" s="86">
        <v>24</v>
      </c>
      <c r="B30" s="52" t="s">
        <v>141</v>
      </c>
      <c r="C30" s="3">
        <v>11</v>
      </c>
      <c r="D30" s="3">
        <v>168</v>
      </c>
      <c r="E30" s="8">
        <v>75</v>
      </c>
      <c r="F30" s="3">
        <v>328</v>
      </c>
      <c r="G30" s="3">
        <v>6</v>
      </c>
      <c r="H30" s="4">
        <f t="shared" si="0"/>
        <v>14568</v>
      </c>
      <c r="I30" s="4">
        <f t="shared" si="4"/>
        <v>7546.224</v>
      </c>
      <c r="J30" s="4">
        <f t="shared" si="5"/>
        <v>6678.495648</v>
      </c>
      <c r="K30" s="4">
        <f t="shared" si="6"/>
        <v>28792.719648000002</v>
      </c>
      <c r="L30" s="4">
        <f t="shared" si="1"/>
        <v>25338.45707182944</v>
      </c>
      <c r="M30" s="4">
        <f t="shared" si="7"/>
        <v>7630.070706720001</v>
      </c>
      <c r="N30" s="4">
        <f t="shared" si="8"/>
        <v>2304.28135342944</v>
      </c>
      <c r="O30" s="4">
        <f t="shared" si="9"/>
        <v>9587.975642784002</v>
      </c>
      <c r="P30" s="4">
        <f t="shared" si="10"/>
        <v>5816.129368896</v>
      </c>
      <c r="Q30" s="4">
        <f t="shared" si="11"/>
        <v>54131.17671982944</v>
      </c>
      <c r="R30" s="4">
        <f t="shared" si="12"/>
        <v>5413.117671982945</v>
      </c>
      <c r="S30" s="4"/>
      <c r="T30" s="4">
        <f t="shared" si="14"/>
        <v>59544.294391812386</v>
      </c>
      <c r="U30" s="19">
        <f t="shared" si="3"/>
        <v>5413.117671982945</v>
      </c>
      <c r="V30" s="48">
        <f t="shared" si="13"/>
        <v>25337.59329024</v>
      </c>
      <c r="W30" s="4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>
      <c r="A31" s="86">
        <v>25</v>
      </c>
      <c r="B31" s="52" t="s">
        <v>142</v>
      </c>
      <c r="C31" s="3">
        <v>5</v>
      </c>
      <c r="D31" s="3">
        <v>56</v>
      </c>
      <c r="E31" s="8">
        <v>75</v>
      </c>
      <c r="F31" s="3">
        <v>112</v>
      </c>
      <c r="G31" s="3">
        <v>6</v>
      </c>
      <c r="H31" s="4">
        <f t="shared" si="0"/>
        <v>4872</v>
      </c>
      <c r="I31" s="4">
        <f t="shared" si="4"/>
        <v>2523.696</v>
      </c>
      <c r="J31" s="4">
        <f t="shared" si="5"/>
        <v>2233.500192</v>
      </c>
      <c r="K31" s="4">
        <f t="shared" si="6"/>
        <v>9629.196192</v>
      </c>
      <c r="L31" s="4">
        <f t="shared" si="1"/>
        <v>8473.98152484576</v>
      </c>
      <c r="M31" s="4">
        <f t="shared" si="7"/>
        <v>2551.73699088</v>
      </c>
      <c r="N31" s="4">
        <f t="shared" si="8"/>
        <v>770.62457124576</v>
      </c>
      <c r="O31" s="4">
        <f t="shared" si="9"/>
        <v>3206.522331936</v>
      </c>
      <c r="P31" s="4">
        <f t="shared" si="10"/>
        <v>1945.097630784</v>
      </c>
      <c r="Q31" s="4">
        <f t="shared" si="11"/>
        <v>18103.17771684576</v>
      </c>
      <c r="R31" s="4">
        <f t="shared" si="12"/>
        <v>1810.317771684576</v>
      </c>
      <c r="S31" s="4"/>
      <c r="T31" s="4">
        <f t="shared" si="14"/>
        <v>19913.495488530334</v>
      </c>
      <c r="U31" s="19">
        <f t="shared" si="3"/>
        <v>3982.699097706067</v>
      </c>
      <c r="V31" s="48">
        <f t="shared" si="13"/>
        <v>8473.69264896</v>
      </c>
      <c r="W31" s="4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.75">
      <c r="A32" s="86">
        <v>26</v>
      </c>
      <c r="B32" s="52" t="s">
        <v>143</v>
      </c>
      <c r="C32" s="3">
        <v>4</v>
      </c>
      <c r="D32" s="3">
        <v>72</v>
      </c>
      <c r="E32" s="8">
        <v>75</v>
      </c>
      <c r="F32" s="3">
        <v>104</v>
      </c>
      <c r="G32" s="3">
        <v>6</v>
      </c>
      <c r="H32" s="4">
        <f t="shared" si="0"/>
        <v>6024</v>
      </c>
      <c r="I32" s="4">
        <f t="shared" si="4"/>
        <v>3120.4320000000002</v>
      </c>
      <c r="J32" s="4">
        <f t="shared" si="5"/>
        <v>2761.618464</v>
      </c>
      <c r="K32" s="4">
        <f t="shared" si="6"/>
        <v>11906.050464</v>
      </c>
      <c r="L32" s="4">
        <f t="shared" si="1"/>
        <v>10477.681589833921</v>
      </c>
      <c r="M32" s="4">
        <f t="shared" si="7"/>
        <v>3155.1033729600003</v>
      </c>
      <c r="N32" s="4">
        <f t="shared" si="8"/>
        <v>952.8412186339201</v>
      </c>
      <c r="O32" s="4">
        <f t="shared" si="9"/>
        <v>3964.7148045120002</v>
      </c>
      <c r="P32" s="4">
        <f t="shared" si="10"/>
        <v>2405.0221937280003</v>
      </c>
      <c r="Q32" s="4">
        <f t="shared" si="11"/>
        <v>22383.73205383392</v>
      </c>
      <c r="R32" s="4">
        <f t="shared" si="12"/>
        <v>2238.373205383392</v>
      </c>
      <c r="S32" s="4"/>
      <c r="T32" s="4">
        <f t="shared" si="14"/>
        <v>24622.10525921731</v>
      </c>
      <c r="U32" s="19">
        <f t="shared" si="3"/>
        <v>6155.526314804328</v>
      </c>
      <c r="V32" s="48">
        <f t="shared" si="13"/>
        <v>10477.32440832</v>
      </c>
      <c r="W32" s="4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>
      <c r="A33" s="86">
        <v>27</v>
      </c>
      <c r="B33" s="52" t="s">
        <v>254</v>
      </c>
      <c r="C33" s="3">
        <v>5</v>
      </c>
      <c r="D33" s="3">
        <v>80</v>
      </c>
      <c r="E33" s="8">
        <v>75</v>
      </c>
      <c r="F33" s="3">
        <v>336</v>
      </c>
      <c r="G33" s="3">
        <v>6</v>
      </c>
      <c r="H33" s="4">
        <f t="shared" si="0"/>
        <v>8016</v>
      </c>
      <c r="I33" s="4">
        <f t="shared" si="4"/>
        <v>4152.2880000000005</v>
      </c>
      <c r="J33" s="4">
        <f t="shared" si="5"/>
        <v>3674.822976</v>
      </c>
      <c r="K33" s="4">
        <f t="shared" si="6"/>
        <v>15843.110976</v>
      </c>
      <c r="L33" s="4">
        <f t="shared" si="1"/>
        <v>13942.41295220928</v>
      </c>
      <c r="M33" s="4">
        <f t="shared" si="7"/>
        <v>4198.42440864</v>
      </c>
      <c r="N33" s="4">
        <f t="shared" si="8"/>
        <v>1267.92417140928</v>
      </c>
      <c r="O33" s="4">
        <f t="shared" si="9"/>
        <v>5275.7559550080005</v>
      </c>
      <c r="P33" s="4">
        <f t="shared" si="10"/>
        <v>3200.3084171520004</v>
      </c>
      <c r="Q33" s="4">
        <f t="shared" si="11"/>
        <v>29785.52392820928</v>
      </c>
      <c r="R33" s="4">
        <f t="shared" si="12"/>
        <v>2978.552392820928</v>
      </c>
      <c r="S33" s="4"/>
      <c r="T33" s="4">
        <f t="shared" si="14"/>
        <v>32764.07632103021</v>
      </c>
      <c r="U33" s="19">
        <f t="shared" si="3"/>
        <v>6552.815264206042</v>
      </c>
      <c r="V33" s="48">
        <f t="shared" si="13"/>
        <v>13941.93765888</v>
      </c>
      <c r="W33" s="4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.75">
      <c r="A34" s="86">
        <v>28</v>
      </c>
      <c r="B34" s="52" t="s">
        <v>144</v>
      </c>
      <c r="C34" s="3">
        <v>5</v>
      </c>
      <c r="D34" s="3">
        <v>88</v>
      </c>
      <c r="E34" s="8">
        <v>75</v>
      </c>
      <c r="F34" s="3">
        <v>328</v>
      </c>
      <c r="G34" s="3">
        <v>6</v>
      </c>
      <c r="H34" s="4">
        <f t="shared" si="0"/>
        <v>8568</v>
      </c>
      <c r="I34" s="4">
        <f t="shared" si="4"/>
        <v>4438.224</v>
      </c>
      <c r="J34" s="4">
        <f t="shared" si="5"/>
        <v>3927.879648</v>
      </c>
      <c r="K34" s="4">
        <f t="shared" si="6"/>
        <v>16934.103648</v>
      </c>
      <c r="L34" s="4">
        <f t="shared" si="1"/>
        <v>14902.519233349441</v>
      </c>
      <c r="M34" s="4">
        <f t="shared" si="7"/>
        <v>4487.53746672</v>
      </c>
      <c r="N34" s="4">
        <f t="shared" si="8"/>
        <v>1355.2363149494402</v>
      </c>
      <c r="O34" s="4">
        <f t="shared" si="9"/>
        <v>5639.056514784001</v>
      </c>
      <c r="P34" s="4">
        <f t="shared" si="10"/>
        <v>3420.688936896</v>
      </c>
      <c r="Q34" s="4">
        <f t="shared" si="11"/>
        <v>31836.62288134944</v>
      </c>
      <c r="R34" s="4">
        <f>Q34*0.05</f>
        <v>1591.8311440674722</v>
      </c>
      <c r="S34" s="4"/>
      <c r="T34" s="4">
        <f t="shared" si="14"/>
        <v>33428.45402541691</v>
      </c>
      <c r="U34" s="19">
        <f t="shared" si="3"/>
        <v>6685.690805083383</v>
      </c>
      <c r="V34" s="48">
        <f t="shared" si="13"/>
        <v>14902.01121024</v>
      </c>
      <c r="W34" s="44">
        <v>5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.75">
      <c r="A35" s="86">
        <v>29</v>
      </c>
      <c r="B35" s="52" t="s">
        <v>145</v>
      </c>
      <c r="C35" s="3">
        <v>5</v>
      </c>
      <c r="D35" s="3">
        <v>96</v>
      </c>
      <c r="E35" s="8">
        <v>75</v>
      </c>
      <c r="F35" s="3">
        <v>160</v>
      </c>
      <c r="G35" s="3">
        <v>6</v>
      </c>
      <c r="H35" s="4">
        <f t="shared" si="0"/>
        <v>8160</v>
      </c>
      <c r="I35" s="4">
        <f t="shared" si="4"/>
        <v>4226.88</v>
      </c>
      <c r="J35" s="4">
        <f t="shared" si="5"/>
        <v>3740.8377600000003</v>
      </c>
      <c r="K35" s="4">
        <f t="shared" si="6"/>
        <v>16127.717760000001</v>
      </c>
      <c r="L35" s="4">
        <f t="shared" si="1"/>
        <v>14192.875460332802</v>
      </c>
      <c r="M35" s="4">
        <f t="shared" si="7"/>
        <v>4273.8452064</v>
      </c>
      <c r="N35" s="4">
        <f t="shared" si="8"/>
        <v>1290.7012523328</v>
      </c>
      <c r="O35" s="4">
        <f t="shared" si="9"/>
        <v>5370.530014080001</v>
      </c>
      <c r="P35" s="4">
        <f t="shared" si="10"/>
        <v>3257.7989875200005</v>
      </c>
      <c r="Q35" s="4">
        <f t="shared" si="11"/>
        <v>30320.593220332805</v>
      </c>
      <c r="R35" s="4">
        <f t="shared" si="12"/>
        <v>3032.0593220332808</v>
      </c>
      <c r="S35" s="4"/>
      <c r="T35" s="4">
        <f t="shared" si="14"/>
        <v>33352.652542366086</v>
      </c>
      <c r="U35" s="19">
        <f t="shared" si="3"/>
        <v>6670.530508473217</v>
      </c>
      <c r="V35" s="48">
        <f t="shared" si="13"/>
        <v>14192.391628800002</v>
      </c>
      <c r="W35" s="4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.75">
      <c r="A36" s="86">
        <v>30</v>
      </c>
      <c r="B36" s="52" t="s">
        <v>146</v>
      </c>
      <c r="C36" s="3">
        <v>8</v>
      </c>
      <c r="D36" s="3">
        <v>112</v>
      </c>
      <c r="E36" s="8">
        <v>75</v>
      </c>
      <c r="F36" s="3">
        <v>416</v>
      </c>
      <c r="G36" s="3">
        <v>6</v>
      </c>
      <c r="H36" s="4">
        <f t="shared" si="0"/>
        <v>10896</v>
      </c>
      <c r="I36" s="4">
        <f t="shared" si="4"/>
        <v>5644.128000000001</v>
      </c>
      <c r="J36" s="4">
        <f t="shared" si="5"/>
        <v>4995.118656</v>
      </c>
      <c r="K36" s="4">
        <f t="shared" si="6"/>
        <v>21535.246656</v>
      </c>
      <c r="L36" s="4">
        <f t="shared" si="1"/>
        <v>18951.663114679683</v>
      </c>
      <c r="M36" s="4">
        <f t="shared" si="7"/>
        <v>5706.8403638400005</v>
      </c>
      <c r="N36" s="4">
        <f t="shared" si="8"/>
        <v>1723.4657898796802</v>
      </c>
      <c r="O36" s="4">
        <f t="shared" si="9"/>
        <v>7171.2371364480005</v>
      </c>
      <c r="P36" s="4">
        <f t="shared" si="10"/>
        <v>4350.119824512</v>
      </c>
      <c r="Q36" s="4">
        <f t="shared" si="11"/>
        <v>40486.90977067968</v>
      </c>
      <c r="R36" s="4">
        <f t="shared" si="12"/>
        <v>4048.6909770679686</v>
      </c>
      <c r="S36" s="4"/>
      <c r="T36" s="4">
        <f t="shared" si="14"/>
        <v>44535.60074774765</v>
      </c>
      <c r="U36" s="19">
        <f t="shared" si="3"/>
        <v>5566.9500934684565</v>
      </c>
      <c r="V36" s="48">
        <f t="shared" si="13"/>
        <v>18951.017057279998</v>
      </c>
      <c r="W36" s="4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.75">
      <c r="A37" s="86">
        <v>31</v>
      </c>
      <c r="B37" s="52" t="s">
        <v>147</v>
      </c>
      <c r="C37" s="3">
        <v>4</v>
      </c>
      <c r="D37" s="3">
        <v>72</v>
      </c>
      <c r="E37" s="8">
        <v>75</v>
      </c>
      <c r="F37" s="3">
        <v>192</v>
      </c>
      <c r="G37" s="3">
        <v>6</v>
      </c>
      <c r="H37" s="4">
        <f t="shared" si="0"/>
        <v>6552</v>
      </c>
      <c r="I37" s="4">
        <f t="shared" si="4"/>
        <v>3393.936</v>
      </c>
      <c r="J37" s="4">
        <f t="shared" si="5"/>
        <v>3003.6726719999997</v>
      </c>
      <c r="K37" s="4">
        <f t="shared" si="6"/>
        <v>12949.608671999998</v>
      </c>
      <c r="L37" s="4">
        <f t="shared" si="1"/>
        <v>11396.044119620161</v>
      </c>
      <c r="M37" s="4">
        <f t="shared" si="7"/>
        <v>3431.6462980799997</v>
      </c>
      <c r="N37" s="4">
        <f t="shared" si="8"/>
        <v>1036.3571820201598</v>
      </c>
      <c r="O37" s="4">
        <f t="shared" si="9"/>
        <v>4312.219687776</v>
      </c>
      <c r="P37" s="4">
        <f t="shared" si="10"/>
        <v>2615.820951744</v>
      </c>
      <c r="Q37" s="4">
        <f t="shared" si="11"/>
        <v>24345.65279162016</v>
      </c>
      <c r="R37" s="4">
        <f t="shared" si="12"/>
        <v>2434.565279162016</v>
      </c>
      <c r="S37" s="4"/>
      <c r="T37" s="4">
        <f t="shared" si="14"/>
        <v>26780.218070782175</v>
      </c>
      <c r="U37" s="19">
        <f t="shared" si="3"/>
        <v>6695.054517695544</v>
      </c>
      <c r="V37" s="48">
        <f t="shared" si="13"/>
        <v>11395.65563136</v>
      </c>
      <c r="W37" s="4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32.25">
      <c r="A38" s="86">
        <v>32</v>
      </c>
      <c r="B38" s="52" t="s">
        <v>148</v>
      </c>
      <c r="C38" s="3">
        <v>5</v>
      </c>
      <c r="D38" s="3">
        <v>72</v>
      </c>
      <c r="E38" s="8">
        <v>75</v>
      </c>
      <c r="F38" s="3">
        <v>192</v>
      </c>
      <c r="G38" s="3">
        <v>7</v>
      </c>
      <c r="H38" s="4">
        <f t="shared" si="0"/>
        <v>6744</v>
      </c>
      <c r="I38" s="4">
        <f t="shared" si="4"/>
        <v>3493.3920000000003</v>
      </c>
      <c r="J38" s="4">
        <f t="shared" si="5"/>
        <v>3091.692384</v>
      </c>
      <c r="K38" s="4">
        <f t="shared" si="6"/>
        <v>13329.084384</v>
      </c>
      <c r="L38" s="4">
        <f t="shared" si="1"/>
        <v>11729.99413045152</v>
      </c>
      <c r="M38" s="4">
        <f t="shared" si="7"/>
        <v>3532.20736176</v>
      </c>
      <c r="N38" s="4">
        <f t="shared" si="8"/>
        <v>1066.7266232515199</v>
      </c>
      <c r="O38" s="4">
        <f t="shared" si="9"/>
        <v>4438.585099872</v>
      </c>
      <c r="P38" s="4">
        <f t="shared" si="10"/>
        <v>2692.475045568</v>
      </c>
      <c r="Q38" s="4">
        <f t="shared" si="11"/>
        <v>25059.078514451518</v>
      </c>
      <c r="R38" s="4">
        <f t="shared" si="12"/>
        <v>2505.907851445152</v>
      </c>
      <c r="S38" s="4"/>
      <c r="T38" s="4">
        <f t="shared" si="14"/>
        <v>27564.98636589667</v>
      </c>
      <c r="U38" s="19">
        <f t="shared" si="3"/>
        <v>5512.997273179334</v>
      </c>
      <c r="V38" s="48">
        <f t="shared" si="13"/>
        <v>11729.59425792</v>
      </c>
      <c r="W38" s="4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>
      <c r="A39" s="86">
        <v>33</v>
      </c>
      <c r="B39" s="52" t="s">
        <v>149</v>
      </c>
      <c r="C39" s="3">
        <v>5</v>
      </c>
      <c r="D39" s="3">
        <v>72</v>
      </c>
      <c r="E39" s="8">
        <v>75</v>
      </c>
      <c r="F39" s="3">
        <v>192</v>
      </c>
      <c r="G39" s="3">
        <v>7</v>
      </c>
      <c r="H39" s="4">
        <f t="shared" si="0"/>
        <v>6744</v>
      </c>
      <c r="I39" s="4">
        <f t="shared" si="4"/>
        <v>3493.3920000000003</v>
      </c>
      <c r="J39" s="4">
        <f t="shared" si="5"/>
        <v>3091.692384</v>
      </c>
      <c r="K39" s="4">
        <f t="shared" si="6"/>
        <v>13329.084384</v>
      </c>
      <c r="L39" s="4">
        <f t="shared" si="1"/>
        <v>11729.99413045152</v>
      </c>
      <c r="M39" s="4">
        <f t="shared" si="7"/>
        <v>3532.20736176</v>
      </c>
      <c r="N39" s="4">
        <f t="shared" si="8"/>
        <v>1066.7266232515199</v>
      </c>
      <c r="O39" s="4">
        <f t="shared" si="9"/>
        <v>4438.585099872</v>
      </c>
      <c r="P39" s="4">
        <f t="shared" si="10"/>
        <v>2692.475045568</v>
      </c>
      <c r="Q39" s="4">
        <f t="shared" si="11"/>
        <v>25059.078514451518</v>
      </c>
      <c r="R39" s="4">
        <f t="shared" si="12"/>
        <v>2505.907851445152</v>
      </c>
      <c r="S39" s="4"/>
      <c r="T39" s="4">
        <f t="shared" si="14"/>
        <v>27564.98636589667</v>
      </c>
      <c r="U39" s="19">
        <f t="shared" si="3"/>
        <v>5512.997273179334</v>
      </c>
      <c r="V39" s="48">
        <f t="shared" si="13"/>
        <v>11729.59425792</v>
      </c>
      <c r="W39" s="4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.75">
      <c r="A40" s="86">
        <v>34</v>
      </c>
      <c r="B40" s="52" t="s">
        <v>150</v>
      </c>
      <c r="C40" s="3">
        <v>4</v>
      </c>
      <c r="D40" s="3">
        <v>72</v>
      </c>
      <c r="E40" s="8">
        <v>75</v>
      </c>
      <c r="F40" s="3">
        <v>344</v>
      </c>
      <c r="G40" s="3">
        <v>6</v>
      </c>
      <c r="H40" s="4">
        <f t="shared" si="0"/>
        <v>7464</v>
      </c>
      <c r="I40" s="4">
        <f t="shared" si="4"/>
        <v>3866.3520000000003</v>
      </c>
      <c r="J40" s="4">
        <f t="shared" si="5"/>
        <v>3421.766304</v>
      </c>
      <c r="K40" s="4">
        <f t="shared" si="6"/>
        <v>14752.118304000001</v>
      </c>
      <c r="L40" s="4">
        <f t="shared" si="1"/>
        <v>12982.306671069124</v>
      </c>
      <c r="M40" s="4">
        <f t="shared" si="7"/>
        <v>3909.3113505600004</v>
      </c>
      <c r="N40" s="4">
        <f t="shared" si="8"/>
        <v>1180.61202786912</v>
      </c>
      <c r="O40" s="4">
        <f t="shared" si="9"/>
        <v>4912.455395232001</v>
      </c>
      <c r="P40" s="4">
        <f t="shared" si="10"/>
        <v>2979.9278974080003</v>
      </c>
      <c r="Q40" s="4">
        <f t="shared" si="11"/>
        <v>27734.424975069123</v>
      </c>
      <c r="R40" s="4">
        <f t="shared" si="12"/>
        <v>2773.4424975069123</v>
      </c>
      <c r="S40" s="4"/>
      <c r="T40" s="4">
        <f t="shared" si="14"/>
        <v>30507.867472576036</v>
      </c>
      <c r="U40" s="19">
        <f t="shared" si="3"/>
        <v>7626.966868144009</v>
      </c>
      <c r="V40" s="48">
        <f t="shared" si="13"/>
        <v>12981.864107520001</v>
      </c>
      <c r="W40" s="4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>
      <c r="A41" s="86">
        <v>35</v>
      </c>
      <c r="B41" s="52" t="s">
        <v>251</v>
      </c>
      <c r="C41" s="3">
        <v>4</v>
      </c>
      <c r="D41" s="3">
        <v>72</v>
      </c>
      <c r="E41" s="8">
        <v>75</v>
      </c>
      <c r="F41" s="3">
        <v>344</v>
      </c>
      <c r="G41" s="3">
        <v>6</v>
      </c>
      <c r="H41" s="4">
        <f t="shared" si="0"/>
        <v>7464</v>
      </c>
      <c r="I41" s="4">
        <f t="shared" si="4"/>
        <v>3866.3520000000003</v>
      </c>
      <c r="J41" s="4">
        <f t="shared" si="5"/>
        <v>3421.766304</v>
      </c>
      <c r="K41" s="4">
        <f t="shared" si="6"/>
        <v>14752.118304000001</v>
      </c>
      <c r="L41" s="4">
        <f t="shared" si="1"/>
        <v>12982.306671069124</v>
      </c>
      <c r="M41" s="4">
        <f t="shared" si="7"/>
        <v>3909.3113505600004</v>
      </c>
      <c r="N41" s="4">
        <f t="shared" si="8"/>
        <v>1180.61202786912</v>
      </c>
      <c r="O41" s="4">
        <f t="shared" si="9"/>
        <v>4912.455395232001</v>
      </c>
      <c r="P41" s="4">
        <f t="shared" si="10"/>
        <v>2979.9278974080003</v>
      </c>
      <c r="Q41" s="4">
        <f t="shared" si="11"/>
        <v>27734.424975069123</v>
      </c>
      <c r="R41" s="4">
        <f t="shared" si="12"/>
        <v>2773.4424975069123</v>
      </c>
      <c r="S41" s="4"/>
      <c r="T41" s="4">
        <f t="shared" si="14"/>
        <v>30507.867472576036</v>
      </c>
      <c r="U41" s="19">
        <f t="shared" si="3"/>
        <v>7626.966868144009</v>
      </c>
      <c r="V41" s="48">
        <f t="shared" si="13"/>
        <v>12981.864107520001</v>
      </c>
      <c r="W41" s="4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.75">
      <c r="A42" s="86">
        <v>36</v>
      </c>
      <c r="B42" s="52" t="s">
        <v>151</v>
      </c>
      <c r="C42" s="3">
        <v>8</v>
      </c>
      <c r="D42" s="3">
        <v>86</v>
      </c>
      <c r="E42" s="8">
        <v>75</v>
      </c>
      <c r="F42" s="3">
        <v>88</v>
      </c>
      <c r="G42" s="3">
        <v>6</v>
      </c>
      <c r="H42" s="4">
        <f t="shared" si="0"/>
        <v>6978</v>
      </c>
      <c r="I42" s="4">
        <f t="shared" si="4"/>
        <v>3614.6040000000003</v>
      </c>
      <c r="J42" s="4">
        <f t="shared" si="5"/>
        <v>3198.966408</v>
      </c>
      <c r="K42" s="4">
        <f t="shared" si="6"/>
        <v>13791.570408</v>
      </c>
      <c r="L42" s="4">
        <f t="shared" si="1"/>
        <v>12136.995706152242</v>
      </c>
      <c r="M42" s="4">
        <f t="shared" si="7"/>
        <v>3654.76615812</v>
      </c>
      <c r="N42" s="4">
        <f t="shared" si="8"/>
        <v>1103.73937975224</v>
      </c>
      <c r="O42" s="4">
        <f t="shared" si="9"/>
        <v>4592.592945864</v>
      </c>
      <c r="P42" s="4">
        <f t="shared" si="10"/>
        <v>2785.897222416</v>
      </c>
      <c r="Q42" s="4">
        <f t="shared" si="11"/>
        <v>25928.566114152243</v>
      </c>
      <c r="R42" s="4">
        <f t="shared" si="12"/>
        <v>2592.8566114152245</v>
      </c>
      <c r="S42" s="4"/>
      <c r="T42" s="4">
        <f t="shared" si="14"/>
        <v>28521.422725567467</v>
      </c>
      <c r="U42" s="19">
        <f t="shared" si="3"/>
        <v>3565.1778406959334</v>
      </c>
      <c r="V42" s="48">
        <f t="shared" si="13"/>
        <v>12136.58195904</v>
      </c>
      <c r="W42" s="4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>
      <c r="A43" s="86">
        <v>37</v>
      </c>
      <c r="B43" s="52" t="s">
        <v>152</v>
      </c>
      <c r="C43" s="3">
        <v>5</v>
      </c>
      <c r="D43" s="3">
        <v>96</v>
      </c>
      <c r="E43" s="8">
        <v>75</v>
      </c>
      <c r="F43" s="3">
        <v>168</v>
      </c>
      <c r="G43" s="3">
        <v>6</v>
      </c>
      <c r="H43" s="4">
        <f t="shared" si="0"/>
        <v>8208</v>
      </c>
      <c r="I43" s="4">
        <f t="shared" si="4"/>
        <v>4251.744</v>
      </c>
      <c r="J43" s="4">
        <f t="shared" si="5"/>
        <v>3762.8426879999997</v>
      </c>
      <c r="K43" s="4">
        <f t="shared" si="6"/>
        <v>16222.586688</v>
      </c>
      <c r="L43" s="4">
        <f t="shared" si="1"/>
        <v>14276.36296304064</v>
      </c>
      <c r="M43" s="4">
        <f t="shared" si="7"/>
        <v>4298.98547232</v>
      </c>
      <c r="N43" s="4">
        <f t="shared" si="8"/>
        <v>1298.2936126406398</v>
      </c>
      <c r="O43" s="4">
        <f t="shared" si="9"/>
        <v>5402.1213671040005</v>
      </c>
      <c r="P43" s="4">
        <f t="shared" si="10"/>
        <v>3276.962510976</v>
      </c>
      <c r="Q43" s="4">
        <f t="shared" si="11"/>
        <v>30498.94965104064</v>
      </c>
      <c r="R43" s="4">
        <f>Q43*0.02</f>
        <v>609.9789930208128</v>
      </c>
      <c r="S43" s="4"/>
      <c r="T43" s="4">
        <f t="shared" si="14"/>
        <v>31108.928644061452</v>
      </c>
      <c r="U43" s="19">
        <f t="shared" si="3"/>
        <v>6221.7857288122905</v>
      </c>
      <c r="V43" s="48">
        <f t="shared" si="13"/>
        <v>14275.87628544</v>
      </c>
      <c r="W43" s="44">
        <v>2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103" customFormat="1" ht="34.5" customHeight="1">
      <c r="A44" s="94">
        <v>38</v>
      </c>
      <c r="B44" s="95" t="s">
        <v>153</v>
      </c>
      <c r="C44" s="96">
        <v>4</v>
      </c>
      <c r="D44" s="96">
        <v>72</v>
      </c>
      <c r="E44" s="97">
        <v>75</v>
      </c>
      <c r="F44" s="96">
        <v>264</v>
      </c>
      <c r="G44" s="96">
        <v>6</v>
      </c>
      <c r="H44" s="98">
        <f t="shared" si="0"/>
        <v>6984</v>
      </c>
      <c r="I44" s="98">
        <f t="shared" si="4"/>
        <v>3617.712</v>
      </c>
      <c r="J44" s="98">
        <f t="shared" si="5"/>
        <v>3201.7170239999996</v>
      </c>
      <c r="K44" s="98">
        <f t="shared" si="6"/>
        <v>13803.429024</v>
      </c>
      <c r="L44" s="98">
        <f t="shared" si="1"/>
        <v>12147.43164399072</v>
      </c>
      <c r="M44" s="98">
        <f t="shared" si="7"/>
        <v>3657.90869136</v>
      </c>
      <c r="N44" s="98">
        <f t="shared" si="8"/>
        <v>1104.6884247907199</v>
      </c>
      <c r="O44" s="98">
        <f t="shared" si="9"/>
        <v>4596.541864992</v>
      </c>
      <c r="P44" s="98">
        <f t="shared" si="10"/>
        <v>2788.292662848</v>
      </c>
      <c r="Q44" s="98">
        <f t="shared" si="11"/>
        <v>25950.860667990717</v>
      </c>
      <c r="R44" s="98">
        <f>Q44*0.1</f>
        <v>2595.086066799072</v>
      </c>
      <c r="S44" s="98"/>
      <c r="T44" s="98">
        <f t="shared" si="14"/>
        <v>28545.946734789788</v>
      </c>
      <c r="U44" s="99">
        <f t="shared" si="3"/>
        <v>7136.486683697447</v>
      </c>
      <c r="V44" s="100">
        <f t="shared" si="13"/>
        <v>12147.01754112</v>
      </c>
      <c r="W44" s="101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37" ht="18.75">
      <c r="A45" s="86">
        <v>39</v>
      </c>
      <c r="B45" s="52" t="s">
        <v>154</v>
      </c>
      <c r="C45" s="3">
        <v>5</v>
      </c>
      <c r="D45" s="3">
        <v>80</v>
      </c>
      <c r="E45" s="8">
        <v>75</v>
      </c>
      <c r="F45" s="3">
        <v>256</v>
      </c>
      <c r="G45" s="3">
        <v>6</v>
      </c>
      <c r="H45" s="4">
        <f t="shared" si="0"/>
        <v>7536</v>
      </c>
      <c r="I45" s="4">
        <f t="shared" si="4"/>
        <v>3903.648</v>
      </c>
      <c r="J45" s="4">
        <f t="shared" si="5"/>
        <v>3454.773696</v>
      </c>
      <c r="K45" s="4">
        <f t="shared" si="6"/>
        <v>14894.421696000001</v>
      </c>
      <c r="L45" s="4">
        <f t="shared" si="1"/>
        <v>13107.53792513088</v>
      </c>
      <c r="M45" s="4">
        <f t="shared" si="7"/>
        <v>3947.0217494400003</v>
      </c>
      <c r="N45" s="4">
        <f t="shared" si="8"/>
        <v>1192.00056833088</v>
      </c>
      <c r="O45" s="4">
        <f t="shared" si="9"/>
        <v>4959.8424247680005</v>
      </c>
      <c r="P45" s="4">
        <f t="shared" si="10"/>
        <v>3008.6731825920006</v>
      </c>
      <c r="Q45" s="4">
        <f t="shared" si="11"/>
        <v>28001.95962113088</v>
      </c>
      <c r="R45" s="4">
        <f>Q45*0.08</f>
        <v>2240.156769690471</v>
      </c>
      <c r="S45" s="4"/>
      <c r="T45" s="4">
        <f t="shared" si="14"/>
        <v>30242.116390821353</v>
      </c>
      <c r="U45" s="19">
        <f t="shared" si="3"/>
        <v>6048.42327816427</v>
      </c>
      <c r="V45" s="48">
        <f t="shared" si="13"/>
        <v>13107.091092480001</v>
      </c>
      <c r="W45" s="44">
        <v>8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>
      <c r="A46" s="86">
        <v>40</v>
      </c>
      <c r="B46" s="52" t="s">
        <v>155</v>
      </c>
      <c r="C46" s="3">
        <v>4</v>
      </c>
      <c r="D46" s="3">
        <v>72</v>
      </c>
      <c r="E46" s="8">
        <v>75</v>
      </c>
      <c r="F46" s="3">
        <v>264</v>
      </c>
      <c r="G46" s="3">
        <v>6</v>
      </c>
      <c r="H46" s="4">
        <f t="shared" si="0"/>
        <v>6984</v>
      </c>
      <c r="I46" s="4">
        <f t="shared" si="4"/>
        <v>3617.712</v>
      </c>
      <c r="J46" s="4">
        <f t="shared" si="5"/>
        <v>3201.7170239999996</v>
      </c>
      <c r="K46" s="4">
        <f t="shared" si="6"/>
        <v>13803.429024</v>
      </c>
      <c r="L46" s="4">
        <f t="shared" si="1"/>
        <v>12147.43164399072</v>
      </c>
      <c r="M46" s="4">
        <f t="shared" si="7"/>
        <v>3657.90869136</v>
      </c>
      <c r="N46" s="4">
        <f t="shared" si="8"/>
        <v>1104.6884247907199</v>
      </c>
      <c r="O46" s="4">
        <f t="shared" si="9"/>
        <v>4596.541864992</v>
      </c>
      <c r="P46" s="4">
        <f t="shared" si="10"/>
        <v>2788.292662848</v>
      </c>
      <c r="Q46" s="4">
        <f t="shared" si="11"/>
        <v>25950.860667990717</v>
      </c>
      <c r="R46" s="4">
        <f>Q46*0.05</f>
        <v>1297.543033399536</v>
      </c>
      <c r="S46" s="4"/>
      <c r="T46" s="4">
        <f t="shared" si="14"/>
        <v>27248.403701390253</v>
      </c>
      <c r="U46" s="19">
        <f t="shared" si="3"/>
        <v>6812.100925347563</v>
      </c>
      <c r="V46" s="48">
        <f t="shared" si="13"/>
        <v>12147.01754112</v>
      </c>
      <c r="W46" s="44">
        <v>5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.75">
      <c r="A47" s="86">
        <v>41</v>
      </c>
      <c r="B47" s="52" t="s">
        <v>156</v>
      </c>
      <c r="C47" s="3">
        <v>4</v>
      </c>
      <c r="D47" s="3">
        <v>72</v>
      </c>
      <c r="E47" s="8">
        <v>75</v>
      </c>
      <c r="F47" s="3">
        <v>192</v>
      </c>
      <c r="G47" s="3">
        <v>6</v>
      </c>
      <c r="H47" s="4">
        <f>D47*E47+F47*G47</f>
        <v>6552</v>
      </c>
      <c r="I47" s="4">
        <f t="shared" si="4"/>
        <v>3393.936</v>
      </c>
      <c r="J47" s="4">
        <f t="shared" si="5"/>
        <v>3003.6726719999997</v>
      </c>
      <c r="K47" s="4">
        <f t="shared" si="6"/>
        <v>12949.608671999998</v>
      </c>
      <c r="L47" s="4">
        <f t="shared" si="1"/>
        <v>11396.044119620161</v>
      </c>
      <c r="M47" s="4">
        <f t="shared" si="7"/>
        <v>3431.6462980799997</v>
      </c>
      <c r="N47" s="4">
        <f t="shared" si="8"/>
        <v>1036.3571820201598</v>
      </c>
      <c r="O47" s="4">
        <f t="shared" si="9"/>
        <v>4312.219687776</v>
      </c>
      <c r="P47" s="4">
        <f t="shared" si="10"/>
        <v>2615.820951744</v>
      </c>
      <c r="Q47" s="4">
        <f t="shared" si="11"/>
        <v>24345.65279162016</v>
      </c>
      <c r="R47" s="4">
        <f t="shared" si="12"/>
        <v>2434.565279162016</v>
      </c>
      <c r="S47" s="4"/>
      <c r="T47" s="4">
        <f t="shared" si="14"/>
        <v>26780.218070782175</v>
      </c>
      <c r="U47" s="19">
        <f t="shared" si="3"/>
        <v>6695.054517695544</v>
      </c>
      <c r="V47" s="48">
        <f t="shared" si="13"/>
        <v>11395.65563136</v>
      </c>
      <c r="W47" s="4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103" customFormat="1" ht="48.75" customHeight="1">
      <c r="A48" s="94">
        <v>42</v>
      </c>
      <c r="B48" s="95" t="s">
        <v>157</v>
      </c>
      <c r="C48" s="96">
        <v>4</v>
      </c>
      <c r="D48" s="96">
        <v>72</v>
      </c>
      <c r="E48" s="97">
        <v>75</v>
      </c>
      <c r="F48" s="96">
        <v>264</v>
      </c>
      <c r="G48" s="96">
        <v>6</v>
      </c>
      <c r="H48" s="98">
        <f>D48*E48+F48*G48</f>
        <v>6984</v>
      </c>
      <c r="I48" s="98">
        <f t="shared" si="4"/>
        <v>3617.712</v>
      </c>
      <c r="J48" s="98">
        <f t="shared" si="5"/>
        <v>3201.7170239999996</v>
      </c>
      <c r="K48" s="98">
        <f t="shared" si="6"/>
        <v>13803.429024</v>
      </c>
      <c r="L48" s="98">
        <f t="shared" si="1"/>
        <v>12147.43164399072</v>
      </c>
      <c r="M48" s="98">
        <f t="shared" si="7"/>
        <v>3657.90869136</v>
      </c>
      <c r="N48" s="98">
        <f t="shared" si="8"/>
        <v>1104.6884247907199</v>
      </c>
      <c r="O48" s="98">
        <f t="shared" si="9"/>
        <v>4596.541864992</v>
      </c>
      <c r="P48" s="98">
        <f t="shared" si="10"/>
        <v>2788.292662848</v>
      </c>
      <c r="Q48" s="98">
        <f t="shared" si="11"/>
        <v>25950.860667990717</v>
      </c>
      <c r="R48" s="98">
        <f>Q48*0.1</f>
        <v>2595.086066799072</v>
      </c>
      <c r="S48" s="98">
        <v>8000</v>
      </c>
      <c r="T48" s="98">
        <f t="shared" si="14"/>
        <v>36545.94673478979</v>
      </c>
      <c r="U48" s="99">
        <f t="shared" si="3"/>
        <v>9136.486683697447</v>
      </c>
      <c r="V48" s="100">
        <f t="shared" si="13"/>
        <v>12147.01754112</v>
      </c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1:37" s="103" customFormat="1" ht="48" customHeight="1">
      <c r="A49" s="94">
        <v>43</v>
      </c>
      <c r="B49" s="95" t="s">
        <v>158</v>
      </c>
      <c r="C49" s="96">
        <v>4</v>
      </c>
      <c r="D49" s="96">
        <v>72</v>
      </c>
      <c r="E49" s="97">
        <v>75</v>
      </c>
      <c r="F49" s="96">
        <v>264</v>
      </c>
      <c r="G49" s="96">
        <v>6</v>
      </c>
      <c r="H49" s="98">
        <f>D49*E49+F49*G49</f>
        <v>6984</v>
      </c>
      <c r="I49" s="98">
        <f t="shared" si="4"/>
        <v>3617.712</v>
      </c>
      <c r="J49" s="98">
        <f t="shared" si="5"/>
        <v>3201.7170239999996</v>
      </c>
      <c r="K49" s="98">
        <f t="shared" si="6"/>
        <v>13803.429024</v>
      </c>
      <c r="L49" s="98">
        <f t="shared" si="1"/>
        <v>12147.43164399072</v>
      </c>
      <c r="M49" s="98">
        <f t="shared" si="7"/>
        <v>3657.90869136</v>
      </c>
      <c r="N49" s="98">
        <f t="shared" si="8"/>
        <v>1104.6884247907199</v>
      </c>
      <c r="O49" s="98">
        <f t="shared" si="9"/>
        <v>4596.541864992</v>
      </c>
      <c r="P49" s="98">
        <f t="shared" si="10"/>
        <v>2788.292662848</v>
      </c>
      <c r="Q49" s="98">
        <f t="shared" si="11"/>
        <v>25950.860667990717</v>
      </c>
      <c r="R49" s="98">
        <f>Q49*0.1</f>
        <v>2595.086066799072</v>
      </c>
      <c r="S49" s="98">
        <v>16000</v>
      </c>
      <c r="T49" s="98">
        <f t="shared" si="14"/>
        <v>44545.94673478979</v>
      </c>
      <c r="U49" s="99">
        <f t="shared" si="3"/>
        <v>11136.486683697447</v>
      </c>
      <c r="V49" s="100">
        <f t="shared" si="13"/>
        <v>12147.01754112</v>
      </c>
      <c r="W49" s="101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s="103" customFormat="1" ht="48.75" customHeight="1">
      <c r="A50" s="94">
        <v>44</v>
      </c>
      <c r="B50" s="95" t="s">
        <v>159</v>
      </c>
      <c r="C50" s="96">
        <v>4</v>
      </c>
      <c r="D50" s="96">
        <v>72</v>
      </c>
      <c r="E50" s="97">
        <v>75</v>
      </c>
      <c r="F50" s="96">
        <v>264</v>
      </c>
      <c r="G50" s="96">
        <v>6</v>
      </c>
      <c r="H50" s="98">
        <f>D50*E50+F50*G50</f>
        <v>6984</v>
      </c>
      <c r="I50" s="98">
        <f t="shared" si="4"/>
        <v>3617.712</v>
      </c>
      <c r="J50" s="98">
        <f t="shared" si="5"/>
        <v>3201.7170239999996</v>
      </c>
      <c r="K50" s="98">
        <f t="shared" si="6"/>
        <v>13803.429024</v>
      </c>
      <c r="L50" s="98">
        <f t="shared" si="1"/>
        <v>12147.43164399072</v>
      </c>
      <c r="M50" s="98">
        <f t="shared" si="7"/>
        <v>3657.90869136</v>
      </c>
      <c r="N50" s="98">
        <f t="shared" si="8"/>
        <v>1104.6884247907199</v>
      </c>
      <c r="O50" s="98">
        <f t="shared" si="9"/>
        <v>4596.541864992</v>
      </c>
      <c r="P50" s="98">
        <f t="shared" si="10"/>
        <v>2788.292662848</v>
      </c>
      <c r="Q50" s="98">
        <f t="shared" si="11"/>
        <v>25950.860667990717</v>
      </c>
      <c r="R50" s="98">
        <f>Q50*0.1</f>
        <v>2595.086066799072</v>
      </c>
      <c r="S50" s="98">
        <v>24000</v>
      </c>
      <c r="T50" s="98">
        <f t="shared" si="14"/>
        <v>52545.94673478979</v>
      </c>
      <c r="U50" s="99">
        <f t="shared" si="3"/>
        <v>13136.486683697447</v>
      </c>
      <c r="V50" s="100">
        <f t="shared" si="13"/>
        <v>12147.01754112</v>
      </c>
      <c r="W50" s="101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7" s="103" customFormat="1" ht="35.25" customHeight="1">
      <c r="A51" s="94">
        <v>45</v>
      </c>
      <c r="B51" s="95" t="s">
        <v>160</v>
      </c>
      <c r="C51" s="96">
        <v>4</v>
      </c>
      <c r="D51" s="96">
        <v>72</v>
      </c>
      <c r="E51" s="97">
        <v>75</v>
      </c>
      <c r="F51" s="96">
        <v>264</v>
      </c>
      <c r="G51" s="96">
        <v>6</v>
      </c>
      <c r="H51" s="98">
        <f t="shared" si="0"/>
        <v>6984</v>
      </c>
      <c r="I51" s="98">
        <f t="shared" si="4"/>
        <v>3617.712</v>
      </c>
      <c r="J51" s="98">
        <f t="shared" si="5"/>
        <v>3201.7170239999996</v>
      </c>
      <c r="K51" s="98">
        <f t="shared" si="6"/>
        <v>13803.429024</v>
      </c>
      <c r="L51" s="98">
        <f t="shared" si="1"/>
        <v>12147.43164399072</v>
      </c>
      <c r="M51" s="98">
        <f t="shared" si="7"/>
        <v>3657.90869136</v>
      </c>
      <c r="N51" s="98">
        <f t="shared" si="8"/>
        <v>1104.6884247907199</v>
      </c>
      <c r="O51" s="98">
        <f t="shared" si="9"/>
        <v>4596.541864992</v>
      </c>
      <c r="P51" s="98">
        <f t="shared" si="10"/>
        <v>2788.292662848</v>
      </c>
      <c r="Q51" s="98">
        <f t="shared" si="11"/>
        <v>25950.860667990717</v>
      </c>
      <c r="R51" s="98">
        <f>Q51*0.1</f>
        <v>2595.086066799072</v>
      </c>
      <c r="S51" s="98"/>
      <c r="T51" s="98">
        <f t="shared" si="14"/>
        <v>28545.946734789788</v>
      </c>
      <c r="U51" s="99">
        <f t="shared" si="3"/>
        <v>7136.486683697447</v>
      </c>
      <c r="V51" s="100">
        <f t="shared" si="13"/>
        <v>12147.01754112</v>
      </c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1:37" ht="18.75" customHeight="1">
      <c r="A52" s="86">
        <v>46</v>
      </c>
      <c r="B52" s="52" t="s">
        <v>161</v>
      </c>
      <c r="C52" s="3">
        <v>4</v>
      </c>
      <c r="D52" s="3">
        <v>72</v>
      </c>
      <c r="E52" s="8">
        <v>75</v>
      </c>
      <c r="F52" s="3">
        <v>88</v>
      </c>
      <c r="G52" s="3">
        <v>6</v>
      </c>
      <c r="H52" s="4">
        <f t="shared" si="0"/>
        <v>5928</v>
      </c>
      <c r="I52" s="4">
        <f t="shared" si="4"/>
        <v>3070.704</v>
      </c>
      <c r="J52" s="4">
        <f t="shared" si="5"/>
        <v>2717.608608</v>
      </c>
      <c r="K52" s="4">
        <f t="shared" si="6"/>
        <v>11716.312608</v>
      </c>
      <c r="L52" s="4">
        <f t="shared" si="1"/>
        <v>10310.706584418242</v>
      </c>
      <c r="M52" s="4">
        <f t="shared" si="7"/>
        <v>3104.8228411200002</v>
      </c>
      <c r="N52" s="4">
        <f t="shared" si="8"/>
        <v>937.6564980182401</v>
      </c>
      <c r="O52" s="4">
        <f t="shared" si="9"/>
        <v>3901.5320984640002</v>
      </c>
      <c r="P52" s="4">
        <f t="shared" si="10"/>
        <v>2366.695146816</v>
      </c>
      <c r="Q52" s="4">
        <f t="shared" si="11"/>
        <v>22027.019192418244</v>
      </c>
      <c r="R52" s="4">
        <f t="shared" si="12"/>
        <v>2202.7019192418243</v>
      </c>
      <c r="S52" s="4"/>
      <c r="T52" s="4">
        <f t="shared" si="14"/>
        <v>24229.721111660067</v>
      </c>
      <c r="U52" s="19">
        <f t="shared" si="3"/>
        <v>6057.430277915017</v>
      </c>
      <c r="V52" s="48">
        <f t="shared" si="13"/>
        <v>10310.35509504</v>
      </c>
      <c r="W52" s="4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48">
      <c r="A53" s="86">
        <v>47</v>
      </c>
      <c r="B53" s="52" t="s">
        <v>277</v>
      </c>
      <c r="C53" s="3">
        <v>5</v>
      </c>
      <c r="D53" s="3">
        <v>88</v>
      </c>
      <c r="E53" s="8">
        <v>75</v>
      </c>
      <c r="F53" s="3">
        <v>248</v>
      </c>
      <c r="G53" s="3">
        <v>6</v>
      </c>
      <c r="H53" s="4">
        <f t="shared" si="0"/>
        <v>8088</v>
      </c>
      <c r="I53" s="4">
        <f t="shared" si="4"/>
        <v>4189.584</v>
      </c>
      <c r="J53" s="4">
        <f t="shared" si="5"/>
        <v>3707.8303679999995</v>
      </c>
      <c r="K53" s="4">
        <f t="shared" si="6"/>
        <v>15985.414367999998</v>
      </c>
      <c r="L53" s="4">
        <f t="shared" si="1"/>
        <v>14067.64420627104</v>
      </c>
      <c r="M53" s="4">
        <f t="shared" si="7"/>
        <v>4236.134807519999</v>
      </c>
      <c r="N53" s="4">
        <f t="shared" si="8"/>
        <v>1279.3127118710397</v>
      </c>
      <c r="O53" s="4">
        <f t="shared" si="9"/>
        <v>5323.142984544</v>
      </c>
      <c r="P53" s="4">
        <f t="shared" si="10"/>
        <v>3229.053702336</v>
      </c>
      <c r="Q53" s="4">
        <f t="shared" si="11"/>
        <v>30053.05857427104</v>
      </c>
      <c r="R53" s="4">
        <f t="shared" si="12"/>
        <v>3005.305857427104</v>
      </c>
      <c r="S53" s="4"/>
      <c r="T53" s="4">
        <f t="shared" si="14"/>
        <v>33058.364431698144</v>
      </c>
      <c r="U53" s="19">
        <f t="shared" si="3"/>
        <v>6611.672886339629</v>
      </c>
      <c r="V53" s="48">
        <f t="shared" si="13"/>
        <v>14067.164643839998</v>
      </c>
      <c r="W53" s="4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32.25" customHeight="1">
      <c r="A54" s="86">
        <v>48</v>
      </c>
      <c r="B54" s="52" t="s">
        <v>278</v>
      </c>
      <c r="C54" s="3">
        <v>5</v>
      </c>
      <c r="D54" s="3">
        <v>88</v>
      </c>
      <c r="E54" s="8">
        <v>75</v>
      </c>
      <c r="F54" s="3">
        <v>248</v>
      </c>
      <c r="G54" s="3">
        <v>6</v>
      </c>
      <c r="H54" s="4">
        <f t="shared" si="0"/>
        <v>8088</v>
      </c>
      <c r="I54" s="4">
        <f t="shared" si="4"/>
        <v>4189.584</v>
      </c>
      <c r="J54" s="4">
        <f t="shared" si="5"/>
        <v>3707.8303679999995</v>
      </c>
      <c r="K54" s="4">
        <f t="shared" si="6"/>
        <v>15985.414367999998</v>
      </c>
      <c r="L54" s="4">
        <f t="shared" si="1"/>
        <v>14067.64420627104</v>
      </c>
      <c r="M54" s="4">
        <f t="shared" si="7"/>
        <v>4236.134807519999</v>
      </c>
      <c r="N54" s="4">
        <f t="shared" si="8"/>
        <v>1279.3127118710397</v>
      </c>
      <c r="O54" s="4">
        <f t="shared" si="9"/>
        <v>5323.142984544</v>
      </c>
      <c r="P54" s="4">
        <f t="shared" si="10"/>
        <v>3229.053702336</v>
      </c>
      <c r="Q54" s="4">
        <f t="shared" si="11"/>
        <v>30053.05857427104</v>
      </c>
      <c r="R54" s="4">
        <f t="shared" si="12"/>
        <v>3005.305857427104</v>
      </c>
      <c r="S54" s="4"/>
      <c r="T54" s="4">
        <f t="shared" si="14"/>
        <v>33058.364431698144</v>
      </c>
      <c r="U54" s="19">
        <f t="shared" si="3"/>
        <v>6611.672886339629</v>
      </c>
      <c r="V54" s="48">
        <f t="shared" si="13"/>
        <v>14067.164643839998</v>
      </c>
      <c r="W54" s="4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32.25">
      <c r="A55" s="86">
        <v>49</v>
      </c>
      <c r="B55" s="52" t="s">
        <v>279</v>
      </c>
      <c r="C55" s="3">
        <v>7</v>
      </c>
      <c r="D55" s="3">
        <v>128</v>
      </c>
      <c r="E55" s="8">
        <v>75</v>
      </c>
      <c r="F55" s="3">
        <v>200</v>
      </c>
      <c r="G55" s="3">
        <v>6</v>
      </c>
      <c r="H55" s="4">
        <f t="shared" si="0"/>
        <v>10800</v>
      </c>
      <c r="I55" s="4">
        <f t="shared" si="4"/>
        <v>5594.400000000001</v>
      </c>
      <c r="J55" s="4">
        <f t="shared" si="5"/>
        <v>4951.1088</v>
      </c>
      <c r="K55" s="4">
        <f t="shared" si="6"/>
        <v>21345.508800000003</v>
      </c>
      <c r="L55" s="4">
        <f t="shared" si="1"/>
        <v>18784.688109264003</v>
      </c>
      <c r="M55" s="4">
        <f t="shared" si="7"/>
        <v>5656.559832000001</v>
      </c>
      <c r="N55" s="4">
        <f t="shared" si="8"/>
        <v>1708.2810692640003</v>
      </c>
      <c r="O55" s="4">
        <f t="shared" si="9"/>
        <v>7108.054430400001</v>
      </c>
      <c r="P55" s="4">
        <f t="shared" si="10"/>
        <v>4311.792777600001</v>
      </c>
      <c r="Q55" s="4">
        <f t="shared" si="11"/>
        <v>40130.19690926401</v>
      </c>
      <c r="R55" s="4">
        <f t="shared" si="12"/>
        <v>4013.019690926401</v>
      </c>
      <c r="S55" s="4"/>
      <c r="T55" s="4">
        <f t="shared" si="14"/>
        <v>44143.216600190404</v>
      </c>
      <c r="U55" s="19">
        <f t="shared" si="3"/>
        <v>6306.173800027201</v>
      </c>
      <c r="V55" s="48">
        <f t="shared" si="13"/>
        <v>18784.047744000003</v>
      </c>
      <c r="W55" s="4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.75">
      <c r="A56" s="86">
        <v>50</v>
      </c>
      <c r="B56" s="52" t="s">
        <v>162</v>
      </c>
      <c r="C56" s="3">
        <v>5</v>
      </c>
      <c r="D56" s="3">
        <v>88</v>
      </c>
      <c r="E56" s="8">
        <v>75</v>
      </c>
      <c r="F56" s="3">
        <v>336</v>
      </c>
      <c r="G56" s="3">
        <v>6</v>
      </c>
      <c r="H56" s="4">
        <f t="shared" si="0"/>
        <v>8616</v>
      </c>
      <c r="I56" s="4">
        <f t="shared" si="4"/>
        <v>4463.088</v>
      </c>
      <c r="J56" s="4">
        <f t="shared" si="5"/>
        <v>3949.884576</v>
      </c>
      <c r="K56" s="4">
        <f t="shared" si="6"/>
        <v>17028.972576</v>
      </c>
      <c r="L56" s="4">
        <f t="shared" si="1"/>
        <v>14986.006736057281</v>
      </c>
      <c r="M56" s="4">
        <f t="shared" si="7"/>
        <v>4512.677732640001</v>
      </c>
      <c r="N56" s="4">
        <f t="shared" si="8"/>
        <v>1362.82867525728</v>
      </c>
      <c r="O56" s="4">
        <f t="shared" si="9"/>
        <v>5670.647867808</v>
      </c>
      <c r="P56" s="4">
        <f t="shared" si="10"/>
        <v>3439.8524603520004</v>
      </c>
      <c r="Q56" s="4">
        <f t="shared" si="11"/>
        <v>32014.97931205728</v>
      </c>
      <c r="R56" s="4">
        <f t="shared" si="12"/>
        <v>3201.497931205728</v>
      </c>
      <c r="S56" s="4"/>
      <c r="T56" s="4">
        <f t="shared" si="14"/>
        <v>35216.477243263005</v>
      </c>
      <c r="U56" s="19">
        <f t="shared" si="3"/>
        <v>7043.295448652601</v>
      </c>
      <c r="V56" s="48">
        <f t="shared" si="13"/>
        <v>14985.49586688</v>
      </c>
      <c r="W56" s="4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86">
        <v>51</v>
      </c>
      <c r="B57" s="52" t="s">
        <v>163</v>
      </c>
      <c r="C57" s="3">
        <v>5</v>
      </c>
      <c r="D57" s="3">
        <v>88</v>
      </c>
      <c r="E57" s="8">
        <v>75</v>
      </c>
      <c r="F57" s="3">
        <v>336</v>
      </c>
      <c r="G57" s="3">
        <v>7</v>
      </c>
      <c r="H57" s="4">
        <f t="shared" si="0"/>
        <v>8952</v>
      </c>
      <c r="I57" s="4">
        <f t="shared" si="4"/>
        <v>4637.136</v>
      </c>
      <c r="J57" s="4">
        <f t="shared" si="5"/>
        <v>4103.919072</v>
      </c>
      <c r="K57" s="4">
        <f t="shared" si="6"/>
        <v>17693.055072</v>
      </c>
      <c r="L57" s="4">
        <f t="shared" si="1"/>
        <v>15570.419255012159</v>
      </c>
      <c r="M57" s="4">
        <f t="shared" si="7"/>
        <v>4688.65959408</v>
      </c>
      <c r="N57" s="4">
        <f t="shared" si="8"/>
        <v>1415.9751974121598</v>
      </c>
      <c r="O57" s="4">
        <f t="shared" si="9"/>
        <v>5891.787338976</v>
      </c>
      <c r="P57" s="4">
        <f t="shared" si="10"/>
        <v>3573.997124544</v>
      </c>
      <c r="Q57" s="4">
        <f t="shared" si="11"/>
        <v>33263.474327012154</v>
      </c>
      <c r="R57" s="4">
        <f t="shared" si="12"/>
        <v>3326.3474327012154</v>
      </c>
      <c r="S57" s="4"/>
      <c r="T57" s="4">
        <f t="shared" si="14"/>
        <v>36589.82175971337</v>
      </c>
      <c r="U57" s="19">
        <f t="shared" si="3"/>
        <v>7317.964351942674</v>
      </c>
      <c r="V57" s="48">
        <f t="shared" si="13"/>
        <v>15569.88846336</v>
      </c>
      <c r="W57" s="4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.75">
      <c r="A58" s="86">
        <v>52</v>
      </c>
      <c r="B58" s="54" t="s">
        <v>164</v>
      </c>
      <c r="C58" s="3">
        <v>5</v>
      </c>
      <c r="D58" s="3">
        <v>88</v>
      </c>
      <c r="E58" s="8">
        <v>75</v>
      </c>
      <c r="F58" s="3">
        <v>336</v>
      </c>
      <c r="G58" s="3">
        <v>6</v>
      </c>
      <c r="H58" s="4">
        <f t="shared" si="0"/>
        <v>8616</v>
      </c>
      <c r="I58" s="4">
        <f t="shared" si="4"/>
        <v>4463.088</v>
      </c>
      <c r="J58" s="4">
        <f t="shared" si="5"/>
        <v>3949.884576</v>
      </c>
      <c r="K58" s="4">
        <f t="shared" si="6"/>
        <v>17028.972576</v>
      </c>
      <c r="L58" s="4">
        <f t="shared" si="1"/>
        <v>14986.006736057281</v>
      </c>
      <c r="M58" s="4">
        <f t="shared" si="7"/>
        <v>4512.677732640001</v>
      </c>
      <c r="N58" s="4">
        <f t="shared" si="8"/>
        <v>1362.82867525728</v>
      </c>
      <c r="O58" s="4">
        <f t="shared" si="9"/>
        <v>5670.647867808</v>
      </c>
      <c r="P58" s="4">
        <f t="shared" si="10"/>
        <v>3439.8524603520004</v>
      </c>
      <c r="Q58" s="4">
        <f t="shared" si="11"/>
        <v>32014.97931205728</v>
      </c>
      <c r="R58" s="4">
        <f>Q58*0.02</f>
        <v>640.2995862411456</v>
      </c>
      <c r="S58" s="4"/>
      <c r="T58" s="4">
        <f t="shared" si="14"/>
        <v>32655.278898298424</v>
      </c>
      <c r="U58" s="19">
        <f t="shared" si="3"/>
        <v>6531.055779659685</v>
      </c>
      <c r="V58" s="48">
        <f t="shared" si="13"/>
        <v>14985.49586688</v>
      </c>
      <c r="W58" s="44">
        <v>2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.75">
      <c r="A59" s="86">
        <v>53</v>
      </c>
      <c r="B59" s="55" t="s">
        <v>165</v>
      </c>
      <c r="C59" s="3">
        <v>5</v>
      </c>
      <c r="D59" s="3">
        <v>88</v>
      </c>
      <c r="E59" s="8">
        <v>75</v>
      </c>
      <c r="F59" s="3">
        <v>336</v>
      </c>
      <c r="G59" s="3">
        <v>7</v>
      </c>
      <c r="H59" s="4">
        <f t="shared" si="0"/>
        <v>8952</v>
      </c>
      <c r="I59" s="4">
        <f t="shared" si="4"/>
        <v>4637.136</v>
      </c>
      <c r="J59" s="4">
        <f t="shared" si="5"/>
        <v>4103.919072</v>
      </c>
      <c r="K59" s="4">
        <f t="shared" si="6"/>
        <v>17693.055072</v>
      </c>
      <c r="L59" s="4">
        <f t="shared" si="1"/>
        <v>15570.419255012159</v>
      </c>
      <c r="M59" s="4">
        <f t="shared" si="7"/>
        <v>4688.65959408</v>
      </c>
      <c r="N59" s="4">
        <f t="shared" si="8"/>
        <v>1415.9751974121598</v>
      </c>
      <c r="O59" s="4">
        <f t="shared" si="9"/>
        <v>5891.787338976</v>
      </c>
      <c r="P59" s="4">
        <f t="shared" si="10"/>
        <v>3573.997124544</v>
      </c>
      <c r="Q59" s="4">
        <f t="shared" si="11"/>
        <v>33263.474327012154</v>
      </c>
      <c r="R59" s="4">
        <f t="shared" si="12"/>
        <v>3326.3474327012154</v>
      </c>
      <c r="S59" s="4"/>
      <c r="T59" s="4">
        <f t="shared" si="14"/>
        <v>36589.82175971337</v>
      </c>
      <c r="U59" s="19">
        <f t="shared" si="3"/>
        <v>7317.964351942674</v>
      </c>
      <c r="V59" s="48">
        <f t="shared" si="13"/>
        <v>15569.88846336</v>
      </c>
      <c r="W59" s="4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33" customHeight="1">
      <c r="A60" s="86">
        <v>54</v>
      </c>
      <c r="B60" s="54" t="s">
        <v>280</v>
      </c>
      <c r="C60" s="3">
        <v>5</v>
      </c>
      <c r="D60" s="3">
        <v>88</v>
      </c>
      <c r="E60" s="8">
        <v>75</v>
      </c>
      <c r="F60" s="3">
        <v>336</v>
      </c>
      <c r="G60" s="3">
        <v>8</v>
      </c>
      <c r="H60" s="4">
        <f t="shared" si="0"/>
        <v>9288</v>
      </c>
      <c r="I60" s="4">
        <f t="shared" si="4"/>
        <v>4811.184</v>
      </c>
      <c r="J60" s="4">
        <f t="shared" si="5"/>
        <v>4257.953568</v>
      </c>
      <c r="K60" s="4">
        <f t="shared" si="6"/>
        <v>18357.137568000002</v>
      </c>
      <c r="L60" s="4">
        <f t="shared" si="1"/>
        <v>16154.831773967042</v>
      </c>
      <c r="M60" s="4">
        <f t="shared" si="7"/>
        <v>4864.641455520001</v>
      </c>
      <c r="N60" s="4">
        <f t="shared" si="8"/>
        <v>1469.1217195670401</v>
      </c>
      <c r="O60" s="4">
        <f t="shared" si="9"/>
        <v>6112.926810144001</v>
      </c>
      <c r="P60" s="4">
        <f t="shared" si="10"/>
        <v>3708.1417887360008</v>
      </c>
      <c r="Q60" s="4">
        <f t="shared" si="11"/>
        <v>34511.969341967044</v>
      </c>
      <c r="R60" s="4">
        <f t="shared" si="12"/>
        <v>3451.1969341967047</v>
      </c>
      <c r="S60" s="4"/>
      <c r="T60" s="4">
        <f t="shared" si="14"/>
        <v>37963.16627616375</v>
      </c>
      <c r="U60" s="19">
        <f t="shared" si="3"/>
        <v>7592.633255232749</v>
      </c>
      <c r="V60" s="48">
        <f t="shared" si="13"/>
        <v>16154.281059840001</v>
      </c>
      <c r="W60" s="4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32.25">
      <c r="A61" s="86">
        <v>55</v>
      </c>
      <c r="B61" s="52" t="s">
        <v>281</v>
      </c>
      <c r="C61" s="3">
        <v>5</v>
      </c>
      <c r="D61" s="3">
        <v>88</v>
      </c>
      <c r="E61" s="8">
        <v>75</v>
      </c>
      <c r="F61" s="3">
        <v>80</v>
      </c>
      <c r="G61" s="3">
        <v>6</v>
      </c>
      <c r="H61" s="4">
        <f t="shared" si="0"/>
        <v>7080</v>
      </c>
      <c r="I61" s="4">
        <f t="shared" si="4"/>
        <v>3667.44</v>
      </c>
      <c r="J61" s="4">
        <f t="shared" si="5"/>
        <v>3245.72688</v>
      </c>
      <c r="K61" s="4">
        <f t="shared" si="6"/>
        <v>13993.16688</v>
      </c>
      <c r="L61" s="4">
        <f t="shared" si="1"/>
        <v>12314.4066494064</v>
      </c>
      <c r="M61" s="4">
        <f t="shared" si="7"/>
        <v>3708.1892232000005</v>
      </c>
      <c r="N61" s="4">
        <f t="shared" si="8"/>
        <v>1119.8731454064</v>
      </c>
      <c r="O61" s="4">
        <f t="shared" si="9"/>
        <v>4659.72457104</v>
      </c>
      <c r="P61" s="4">
        <f t="shared" si="10"/>
        <v>2826.61970976</v>
      </c>
      <c r="Q61" s="4">
        <f t="shared" si="11"/>
        <v>26307.5735294064</v>
      </c>
      <c r="R61" s="4">
        <f t="shared" si="12"/>
        <v>2630.75735294064</v>
      </c>
      <c r="S61" s="4"/>
      <c r="T61" s="4">
        <f t="shared" si="14"/>
        <v>28938.33088234704</v>
      </c>
      <c r="U61" s="19">
        <f t="shared" si="3"/>
        <v>5787.666176469408</v>
      </c>
      <c r="V61" s="48">
        <f t="shared" si="13"/>
        <v>12313.9868544</v>
      </c>
      <c r="W61" s="4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103" customFormat="1" ht="18.75">
      <c r="A62" s="94">
        <v>56</v>
      </c>
      <c r="B62" s="95" t="s">
        <v>166</v>
      </c>
      <c r="C62" s="96">
        <v>6</v>
      </c>
      <c r="D62" s="96">
        <v>88</v>
      </c>
      <c r="E62" s="97">
        <v>75</v>
      </c>
      <c r="F62" s="96">
        <v>336</v>
      </c>
      <c r="G62" s="96">
        <v>6</v>
      </c>
      <c r="H62" s="98">
        <f t="shared" si="0"/>
        <v>8616</v>
      </c>
      <c r="I62" s="98">
        <f t="shared" si="4"/>
        <v>4463.088</v>
      </c>
      <c r="J62" s="98">
        <f t="shared" si="5"/>
        <v>3949.884576</v>
      </c>
      <c r="K62" s="98">
        <f t="shared" si="6"/>
        <v>17028.972576</v>
      </c>
      <c r="L62" s="98">
        <f t="shared" si="1"/>
        <v>14986.006736057281</v>
      </c>
      <c r="M62" s="98">
        <f t="shared" si="7"/>
        <v>4512.677732640001</v>
      </c>
      <c r="N62" s="98">
        <f t="shared" si="8"/>
        <v>1362.82867525728</v>
      </c>
      <c r="O62" s="98">
        <f t="shared" si="9"/>
        <v>5670.647867808</v>
      </c>
      <c r="P62" s="98">
        <f t="shared" si="10"/>
        <v>3439.8524603520004</v>
      </c>
      <c r="Q62" s="98">
        <f t="shared" si="11"/>
        <v>32014.97931205728</v>
      </c>
      <c r="R62" s="98">
        <f>Q62*0.1</f>
        <v>3201.497931205728</v>
      </c>
      <c r="S62" s="98"/>
      <c r="T62" s="98">
        <f t="shared" si="14"/>
        <v>35216.477243263005</v>
      </c>
      <c r="U62" s="99">
        <f t="shared" si="3"/>
        <v>5869.412873877168</v>
      </c>
      <c r="V62" s="100">
        <f t="shared" si="13"/>
        <v>14985.49586688</v>
      </c>
      <c r="W62" s="101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1:37" s="103" customFormat="1" ht="32.25">
      <c r="A63" s="94">
        <v>57</v>
      </c>
      <c r="B63" s="95" t="s">
        <v>167</v>
      </c>
      <c r="C63" s="96">
        <v>6</v>
      </c>
      <c r="D63" s="96">
        <v>88</v>
      </c>
      <c r="E63" s="97">
        <v>75</v>
      </c>
      <c r="F63" s="96">
        <v>336</v>
      </c>
      <c r="G63" s="96">
        <v>6</v>
      </c>
      <c r="H63" s="98">
        <f t="shared" si="0"/>
        <v>8616</v>
      </c>
      <c r="I63" s="98">
        <f t="shared" si="4"/>
        <v>4463.088</v>
      </c>
      <c r="J63" s="98">
        <f t="shared" si="5"/>
        <v>3949.884576</v>
      </c>
      <c r="K63" s="98">
        <f t="shared" si="6"/>
        <v>17028.972576</v>
      </c>
      <c r="L63" s="98">
        <f t="shared" si="1"/>
        <v>14986.006736057281</v>
      </c>
      <c r="M63" s="98">
        <f t="shared" si="7"/>
        <v>4512.677732640001</v>
      </c>
      <c r="N63" s="98">
        <f t="shared" si="8"/>
        <v>1362.82867525728</v>
      </c>
      <c r="O63" s="98">
        <f t="shared" si="9"/>
        <v>5670.647867808</v>
      </c>
      <c r="P63" s="98">
        <f t="shared" si="10"/>
        <v>3439.8524603520004</v>
      </c>
      <c r="Q63" s="98">
        <f t="shared" si="11"/>
        <v>32014.97931205728</v>
      </c>
      <c r="R63" s="98">
        <f>Q63*0.1</f>
        <v>3201.497931205728</v>
      </c>
      <c r="S63" s="98"/>
      <c r="T63" s="98">
        <f t="shared" si="14"/>
        <v>35216.477243263005</v>
      </c>
      <c r="U63" s="99">
        <f t="shared" si="3"/>
        <v>5869.412873877168</v>
      </c>
      <c r="V63" s="100">
        <f t="shared" si="13"/>
        <v>14985.49586688</v>
      </c>
      <c r="W63" s="101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1:37" ht="33" customHeight="1">
      <c r="A64" s="86">
        <v>58</v>
      </c>
      <c r="B64" s="52" t="s">
        <v>168</v>
      </c>
      <c r="C64" s="3">
        <v>6</v>
      </c>
      <c r="D64" s="3">
        <v>88</v>
      </c>
      <c r="E64" s="8">
        <v>75</v>
      </c>
      <c r="F64" s="3">
        <v>248</v>
      </c>
      <c r="G64" s="3">
        <v>7</v>
      </c>
      <c r="H64" s="4">
        <f t="shared" si="0"/>
        <v>8336</v>
      </c>
      <c r="I64" s="4">
        <f t="shared" si="4"/>
        <v>4318.048</v>
      </c>
      <c r="J64" s="4">
        <f t="shared" si="5"/>
        <v>3821.5224959999996</v>
      </c>
      <c r="K64" s="4">
        <f t="shared" si="6"/>
        <v>16475.570496</v>
      </c>
      <c r="L64" s="4">
        <f t="shared" si="1"/>
        <v>14498.99630359488</v>
      </c>
      <c r="M64" s="4">
        <f t="shared" si="7"/>
        <v>4366.02618144</v>
      </c>
      <c r="N64" s="4">
        <f t="shared" si="8"/>
        <v>1318.53990679488</v>
      </c>
      <c r="O64" s="4">
        <f t="shared" si="9"/>
        <v>5486.3649751680005</v>
      </c>
      <c r="P64" s="4">
        <f t="shared" si="10"/>
        <v>3328.065240192</v>
      </c>
      <c r="Q64" s="4">
        <f t="shared" si="11"/>
        <v>30974.566799594882</v>
      </c>
      <c r="R64" s="4">
        <f t="shared" si="12"/>
        <v>3097.4566799594886</v>
      </c>
      <c r="S64" s="4"/>
      <c r="T64" s="4">
        <f t="shared" si="14"/>
        <v>34072.02347955437</v>
      </c>
      <c r="U64" s="19">
        <f t="shared" si="3"/>
        <v>5678.670579925729</v>
      </c>
      <c r="V64" s="48">
        <f t="shared" si="13"/>
        <v>14498.50203648</v>
      </c>
      <c r="W64" s="4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8.75">
      <c r="A65" s="86">
        <v>59</v>
      </c>
      <c r="B65" s="52" t="s">
        <v>169</v>
      </c>
      <c r="C65" s="3">
        <v>4</v>
      </c>
      <c r="D65" s="3">
        <v>72</v>
      </c>
      <c r="E65" s="8">
        <v>75</v>
      </c>
      <c r="F65" s="3">
        <v>264</v>
      </c>
      <c r="G65" s="3">
        <v>6</v>
      </c>
      <c r="H65" s="4">
        <f t="shared" si="0"/>
        <v>6984</v>
      </c>
      <c r="I65" s="4">
        <f t="shared" si="4"/>
        <v>3617.712</v>
      </c>
      <c r="J65" s="4">
        <f t="shared" si="5"/>
        <v>3201.7170239999996</v>
      </c>
      <c r="K65" s="4">
        <f t="shared" si="6"/>
        <v>13803.429024</v>
      </c>
      <c r="L65" s="4">
        <f t="shared" si="1"/>
        <v>12147.43164399072</v>
      </c>
      <c r="M65" s="4">
        <f t="shared" si="7"/>
        <v>3657.90869136</v>
      </c>
      <c r="N65" s="4">
        <f t="shared" si="8"/>
        <v>1104.6884247907199</v>
      </c>
      <c r="O65" s="4">
        <f t="shared" si="9"/>
        <v>4596.541864992</v>
      </c>
      <c r="P65" s="4">
        <f t="shared" si="10"/>
        <v>2788.292662848</v>
      </c>
      <c r="Q65" s="4">
        <f t="shared" si="11"/>
        <v>25950.860667990717</v>
      </c>
      <c r="R65" s="4">
        <f>Q65*0.02</f>
        <v>519.0172133598144</v>
      </c>
      <c r="S65" s="4"/>
      <c r="T65" s="4">
        <f t="shared" si="14"/>
        <v>26469.87788135053</v>
      </c>
      <c r="U65" s="19">
        <f t="shared" si="3"/>
        <v>6617.469470337633</v>
      </c>
      <c r="V65" s="48">
        <f t="shared" si="13"/>
        <v>12147.01754112</v>
      </c>
      <c r="W65" s="44">
        <v>2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8.75">
      <c r="A66" s="86">
        <v>60</v>
      </c>
      <c r="B66" s="52" t="s">
        <v>170</v>
      </c>
      <c r="C66" s="3">
        <v>6</v>
      </c>
      <c r="D66" s="3">
        <v>88</v>
      </c>
      <c r="E66" s="8">
        <v>75</v>
      </c>
      <c r="F66" s="3">
        <v>168</v>
      </c>
      <c r="G66" s="3">
        <v>6</v>
      </c>
      <c r="H66" s="4">
        <f t="shared" si="0"/>
        <v>7608</v>
      </c>
      <c r="I66" s="4">
        <f t="shared" si="4"/>
        <v>3940.944</v>
      </c>
      <c r="J66" s="4">
        <f t="shared" si="5"/>
        <v>3487.7810879999997</v>
      </c>
      <c r="K66" s="4">
        <f t="shared" si="6"/>
        <v>15036.725088</v>
      </c>
      <c r="L66" s="4">
        <f t="shared" si="1"/>
        <v>13232.769179192639</v>
      </c>
      <c r="M66" s="4">
        <f t="shared" si="7"/>
        <v>3984.73214832</v>
      </c>
      <c r="N66" s="4">
        <f t="shared" si="8"/>
        <v>1203.38910879264</v>
      </c>
      <c r="O66" s="4">
        <f t="shared" si="9"/>
        <v>5007.229454304</v>
      </c>
      <c r="P66" s="4">
        <f t="shared" si="10"/>
        <v>3037.418467776</v>
      </c>
      <c r="Q66" s="4">
        <f t="shared" si="11"/>
        <v>28269.49426719264</v>
      </c>
      <c r="R66" s="4">
        <f t="shared" si="12"/>
        <v>2826.949426719264</v>
      </c>
      <c r="S66" s="4"/>
      <c r="T66" s="4">
        <f t="shared" si="14"/>
        <v>31096.443693911904</v>
      </c>
      <c r="U66" s="19">
        <f t="shared" si="3"/>
        <v>5182.740615651984</v>
      </c>
      <c r="V66" s="48">
        <f t="shared" si="13"/>
        <v>13232.318077439999</v>
      </c>
      <c r="W66" s="4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8.75" customHeight="1">
      <c r="A67" s="86">
        <v>61</v>
      </c>
      <c r="B67" s="52" t="s">
        <v>282</v>
      </c>
      <c r="C67" s="3">
        <v>5</v>
      </c>
      <c r="D67" s="3">
        <v>88</v>
      </c>
      <c r="E67" s="8">
        <v>75</v>
      </c>
      <c r="F67" s="3">
        <v>80</v>
      </c>
      <c r="G67" s="3">
        <v>10</v>
      </c>
      <c r="H67" s="4">
        <f aca="true" t="shared" si="15" ref="H67:H128">D67*E67+F67*G67</f>
        <v>7400</v>
      </c>
      <c r="I67" s="4">
        <f t="shared" si="4"/>
        <v>3833.2000000000003</v>
      </c>
      <c r="J67" s="4">
        <f t="shared" si="5"/>
        <v>3392.4264000000003</v>
      </c>
      <c r="K67" s="4">
        <f t="shared" si="6"/>
        <v>14625.626400000001</v>
      </c>
      <c r="L67" s="4">
        <f aca="true" t="shared" si="16" ref="L67:L128">SUM(M67:P67)</f>
        <v>12870.990000792002</v>
      </c>
      <c r="M67" s="4">
        <f t="shared" si="7"/>
        <v>3875.7909960000006</v>
      </c>
      <c r="N67" s="4">
        <f t="shared" si="8"/>
        <v>1170.4888807920001</v>
      </c>
      <c r="O67" s="4">
        <f t="shared" si="9"/>
        <v>4870.3335912</v>
      </c>
      <c r="P67" s="4">
        <f t="shared" si="10"/>
        <v>2954.3765328000004</v>
      </c>
      <c r="Q67" s="4">
        <f t="shared" si="11"/>
        <v>27496.616400792</v>
      </c>
      <c r="R67" s="4">
        <f t="shared" si="12"/>
        <v>2749.6616400792004</v>
      </c>
      <c r="S67" s="4"/>
      <c r="T67" s="4">
        <f t="shared" si="14"/>
        <v>30246.278040871202</v>
      </c>
      <c r="U67" s="19">
        <f aca="true" t="shared" si="17" ref="U67:U128">T67/C67</f>
        <v>6049.2556081742405</v>
      </c>
      <c r="V67" s="48">
        <f t="shared" si="13"/>
        <v>12870.551232000002</v>
      </c>
      <c r="W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21" customHeight="1">
      <c r="A68" s="86">
        <v>62</v>
      </c>
      <c r="B68" s="52" t="s">
        <v>171</v>
      </c>
      <c r="C68" s="3">
        <v>7</v>
      </c>
      <c r="D68" s="3">
        <v>88</v>
      </c>
      <c r="E68" s="8">
        <v>75</v>
      </c>
      <c r="F68" s="3">
        <v>248</v>
      </c>
      <c r="G68" s="3">
        <v>6</v>
      </c>
      <c r="H68" s="4">
        <f t="shared" si="15"/>
        <v>8088</v>
      </c>
      <c r="I68" s="4">
        <f t="shared" si="4"/>
        <v>4189.584</v>
      </c>
      <c r="J68" s="4">
        <f t="shared" si="5"/>
        <v>3707.8303679999995</v>
      </c>
      <c r="K68" s="4">
        <f t="shared" si="6"/>
        <v>15985.414367999998</v>
      </c>
      <c r="L68" s="4">
        <f t="shared" si="16"/>
        <v>14067.64420627104</v>
      </c>
      <c r="M68" s="4">
        <f t="shared" si="7"/>
        <v>4236.134807519999</v>
      </c>
      <c r="N68" s="4">
        <f t="shared" si="8"/>
        <v>1279.3127118710397</v>
      </c>
      <c r="O68" s="4">
        <f t="shared" si="9"/>
        <v>5323.142984544</v>
      </c>
      <c r="P68" s="4">
        <f t="shared" si="10"/>
        <v>3229.053702336</v>
      </c>
      <c r="Q68" s="4">
        <f t="shared" si="11"/>
        <v>30053.05857427104</v>
      </c>
      <c r="R68" s="4">
        <f t="shared" si="12"/>
        <v>3005.305857427104</v>
      </c>
      <c r="S68" s="4"/>
      <c r="T68" s="4">
        <f t="shared" si="14"/>
        <v>33058.364431698144</v>
      </c>
      <c r="U68" s="19">
        <f t="shared" si="17"/>
        <v>4722.623490242592</v>
      </c>
      <c r="V68" s="48">
        <f t="shared" si="13"/>
        <v>14067.164643839998</v>
      </c>
      <c r="W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8.75">
      <c r="A69" s="86">
        <v>63</v>
      </c>
      <c r="B69" s="52" t="s">
        <v>172</v>
      </c>
      <c r="C69" s="3">
        <v>4</v>
      </c>
      <c r="D69" s="3">
        <v>72</v>
      </c>
      <c r="E69" s="8">
        <v>75</v>
      </c>
      <c r="F69" s="3">
        <v>192</v>
      </c>
      <c r="G69" s="3">
        <v>6</v>
      </c>
      <c r="H69" s="4">
        <f t="shared" si="15"/>
        <v>6552</v>
      </c>
      <c r="I69" s="4">
        <f t="shared" si="4"/>
        <v>3393.936</v>
      </c>
      <c r="J69" s="4">
        <f t="shared" si="5"/>
        <v>3003.6726719999997</v>
      </c>
      <c r="K69" s="4">
        <f t="shared" si="6"/>
        <v>12949.608671999998</v>
      </c>
      <c r="L69" s="4">
        <f t="shared" si="16"/>
        <v>11396.044119620161</v>
      </c>
      <c r="M69" s="4">
        <f t="shared" si="7"/>
        <v>3431.6462980799997</v>
      </c>
      <c r="N69" s="4">
        <f t="shared" si="8"/>
        <v>1036.3571820201598</v>
      </c>
      <c r="O69" s="4">
        <f t="shared" si="9"/>
        <v>4312.219687776</v>
      </c>
      <c r="P69" s="4">
        <f t="shared" si="10"/>
        <v>2615.820951744</v>
      </c>
      <c r="Q69" s="4">
        <f t="shared" si="11"/>
        <v>24345.65279162016</v>
      </c>
      <c r="R69" s="4">
        <f t="shared" si="12"/>
        <v>2434.565279162016</v>
      </c>
      <c r="S69" s="4"/>
      <c r="T69" s="4">
        <f t="shared" si="14"/>
        <v>26780.218070782175</v>
      </c>
      <c r="U69" s="19">
        <f t="shared" si="17"/>
        <v>6695.054517695544</v>
      </c>
      <c r="V69" s="48">
        <f t="shared" si="13"/>
        <v>11395.65563136</v>
      </c>
      <c r="W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103" customFormat="1" ht="32.25">
      <c r="A70" s="94">
        <v>64</v>
      </c>
      <c r="B70" s="95" t="s">
        <v>283</v>
      </c>
      <c r="C70" s="96">
        <v>4</v>
      </c>
      <c r="D70" s="96">
        <v>72</v>
      </c>
      <c r="E70" s="97">
        <v>75</v>
      </c>
      <c r="F70" s="96">
        <v>192</v>
      </c>
      <c r="G70" s="96">
        <v>6</v>
      </c>
      <c r="H70" s="98">
        <f t="shared" si="15"/>
        <v>6552</v>
      </c>
      <c r="I70" s="98">
        <f aca="true" t="shared" si="18" ref="I70:I131">H70*0.518</f>
        <v>3393.936</v>
      </c>
      <c r="J70" s="98">
        <f aca="true" t="shared" si="19" ref="J70:J131">(H70+I70)*0.302</f>
        <v>3003.6726719999997</v>
      </c>
      <c r="K70" s="98">
        <f aca="true" t="shared" si="20" ref="K70:K131">SUM(H70:J70)</f>
        <v>12949.608671999998</v>
      </c>
      <c r="L70" s="98">
        <f t="shared" si="16"/>
        <v>11396.044119620161</v>
      </c>
      <c r="M70" s="98">
        <f aca="true" t="shared" si="21" ref="M70:M131">K70*0.265</f>
        <v>3431.6462980799997</v>
      </c>
      <c r="N70" s="98">
        <f aca="true" t="shared" si="22" ref="N70:N131">M70*0.302</f>
        <v>1036.3571820201598</v>
      </c>
      <c r="O70" s="98">
        <f aca="true" t="shared" si="23" ref="O70:O131">K70*0.333</f>
        <v>4312.219687776</v>
      </c>
      <c r="P70" s="98">
        <f aca="true" t="shared" si="24" ref="P70:P131">K70*0.202</f>
        <v>2615.820951744</v>
      </c>
      <c r="Q70" s="98">
        <f aca="true" t="shared" si="25" ref="Q70:Q131">K70+L70</f>
        <v>24345.65279162016</v>
      </c>
      <c r="R70" s="98">
        <f aca="true" t="shared" si="26" ref="R70:R131">Q70*0.1</f>
        <v>2434.565279162016</v>
      </c>
      <c r="S70" s="98"/>
      <c r="T70" s="98">
        <f t="shared" si="14"/>
        <v>26780.218070782175</v>
      </c>
      <c r="U70" s="99">
        <f t="shared" si="17"/>
        <v>6695.054517695544</v>
      </c>
      <c r="V70" s="100">
        <f aca="true" t="shared" si="27" ref="V70:V131">K70*0.88</f>
        <v>11395.65563136</v>
      </c>
      <c r="W70" s="101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</row>
    <row r="71" spans="1:37" ht="18.75" customHeight="1">
      <c r="A71" s="86">
        <v>65</v>
      </c>
      <c r="B71" s="52" t="s">
        <v>173</v>
      </c>
      <c r="C71" s="3">
        <v>5</v>
      </c>
      <c r="D71" s="3">
        <v>80</v>
      </c>
      <c r="E71" s="8">
        <v>75</v>
      </c>
      <c r="F71" s="3">
        <v>256</v>
      </c>
      <c r="G71" s="3">
        <v>6</v>
      </c>
      <c r="H71" s="4">
        <f t="shared" si="15"/>
        <v>7536</v>
      </c>
      <c r="I71" s="4">
        <f t="shared" si="18"/>
        <v>3903.648</v>
      </c>
      <c r="J71" s="4">
        <f t="shared" si="19"/>
        <v>3454.773696</v>
      </c>
      <c r="K71" s="4">
        <f t="shared" si="20"/>
        <v>14894.421696000001</v>
      </c>
      <c r="L71" s="4">
        <f t="shared" si="16"/>
        <v>13107.53792513088</v>
      </c>
      <c r="M71" s="4">
        <f t="shared" si="21"/>
        <v>3947.0217494400003</v>
      </c>
      <c r="N71" s="4">
        <f t="shared" si="22"/>
        <v>1192.00056833088</v>
      </c>
      <c r="O71" s="4">
        <f t="shared" si="23"/>
        <v>4959.8424247680005</v>
      </c>
      <c r="P71" s="4">
        <f t="shared" si="24"/>
        <v>3008.6731825920006</v>
      </c>
      <c r="Q71" s="4">
        <f t="shared" si="25"/>
        <v>28001.95962113088</v>
      </c>
      <c r="R71" s="4">
        <f t="shared" si="26"/>
        <v>2800.195962113088</v>
      </c>
      <c r="S71" s="4"/>
      <c r="T71" s="4">
        <f t="shared" si="14"/>
        <v>30802.15558324397</v>
      </c>
      <c r="U71" s="19">
        <f t="shared" si="17"/>
        <v>6160.431116648794</v>
      </c>
      <c r="V71" s="48">
        <f t="shared" si="27"/>
        <v>13107.091092480001</v>
      </c>
      <c r="W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8.75">
      <c r="A72" s="86">
        <v>66</v>
      </c>
      <c r="B72" s="52" t="s">
        <v>174</v>
      </c>
      <c r="C72" s="3">
        <v>4</v>
      </c>
      <c r="D72" s="3">
        <v>64</v>
      </c>
      <c r="E72" s="8">
        <v>75</v>
      </c>
      <c r="F72" s="3">
        <v>116</v>
      </c>
      <c r="G72" s="3">
        <v>6</v>
      </c>
      <c r="H72" s="4">
        <f t="shared" si="15"/>
        <v>5496</v>
      </c>
      <c r="I72" s="4">
        <f t="shared" si="18"/>
        <v>2846.928</v>
      </c>
      <c r="J72" s="4">
        <f t="shared" si="19"/>
        <v>2519.564256</v>
      </c>
      <c r="K72" s="4">
        <f t="shared" si="20"/>
        <v>10862.492256</v>
      </c>
      <c r="L72" s="4">
        <f t="shared" si="16"/>
        <v>9559.31906004768</v>
      </c>
      <c r="M72" s="4">
        <f t="shared" si="21"/>
        <v>2878.56044784</v>
      </c>
      <c r="N72" s="4">
        <f t="shared" si="22"/>
        <v>869.3252552476799</v>
      </c>
      <c r="O72" s="4">
        <f t="shared" si="23"/>
        <v>3617.2099212480002</v>
      </c>
      <c r="P72" s="4">
        <f t="shared" si="24"/>
        <v>2194.223435712</v>
      </c>
      <c r="Q72" s="4">
        <f t="shared" si="25"/>
        <v>20421.81131604768</v>
      </c>
      <c r="R72" s="4">
        <f t="shared" si="26"/>
        <v>2042.1811316047679</v>
      </c>
      <c r="S72" s="4"/>
      <c r="T72" s="4">
        <f t="shared" si="14"/>
        <v>22463.992447652447</v>
      </c>
      <c r="U72" s="19">
        <f t="shared" si="17"/>
        <v>5615.998111913112</v>
      </c>
      <c r="V72" s="48">
        <f t="shared" si="27"/>
        <v>9558.99318528</v>
      </c>
      <c r="W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32.25">
      <c r="A73" s="86">
        <v>67</v>
      </c>
      <c r="B73" s="52" t="s">
        <v>284</v>
      </c>
      <c r="C73" s="3">
        <v>6</v>
      </c>
      <c r="D73" s="3">
        <v>128</v>
      </c>
      <c r="E73" s="8">
        <v>75</v>
      </c>
      <c r="F73" s="3">
        <v>104</v>
      </c>
      <c r="G73" s="3">
        <v>6</v>
      </c>
      <c r="H73" s="4">
        <f t="shared" si="15"/>
        <v>10224</v>
      </c>
      <c r="I73" s="4">
        <f t="shared" si="18"/>
        <v>5296.032</v>
      </c>
      <c r="J73" s="4">
        <f t="shared" si="19"/>
        <v>4687.049663999999</v>
      </c>
      <c r="K73" s="4">
        <f t="shared" si="20"/>
        <v>20207.081663999998</v>
      </c>
      <c r="L73" s="4">
        <f t="shared" si="16"/>
        <v>17782.83807676992</v>
      </c>
      <c r="M73" s="4">
        <f t="shared" si="21"/>
        <v>5354.876640959999</v>
      </c>
      <c r="N73" s="4">
        <f t="shared" si="22"/>
        <v>1617.1727455699197</v>
      </c>
      <c r="O73" s="4">
        <f t="shared" si="23"/>
        <v>6728.958194112</v>
      </c>
      <c r="P73" s="4">
        <f t="shared" si="24"/>
        <v>4081.8304961279996</v>
      </c>
      <c r="Q73" s="4">
        <f t="shared" si="25"/>
        <v>37989.91974076992</v>
      </c>
      <c r="R73" s="4">
        <f t="shared" si="26"/>
        <v>3798.991974076992</v>
      </c>
      <c r="S73" s="4"/>
      <c r="T73" s="4">
        <f t="shared" si="14"/>
        <v>41788.91171484691</v>
      </c>
      <c r="U73" s="19">
        <f t="shared" si="17"/>
        <v>6964.818619141151</v>
      </c>
      <c r="V73" s="48">
        <f t="shared" si="27"/>
        <v>17782.231864319998</v>
      </c>
      <c r="W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.75">
      <c r="A74" s="86">
        <v>68</v>
      </c>
      <c r="B74" s="52" t="s">
        <v>175</v>
      </c>
      <c r="C74" s="3">
        <v>7</v>
      </c>
      <c r="D74" s="3">
        <v>128</v>
      </c>
      <c r="E74" s="8">
        <v>75</v>
      </c>
      <c r="F74" s="3">
        <v>296</v>
      </c>
      <c r="G74" s="3">
        <v>7</v>
      </c>
      <c r="H74" s="4">
        <f t="shared" si="15"/>
        <v>11672</v>
      </c>
      <c r="I74" s="4">
        <f t="shared" si="18"/>
        <v>6046.0960000000005</v>
      </c>
      <c r="J74" s="4">
        <f t="shared" si="19"/>
        <v>5350.864992</v>
      </c>
      <c r="K74" s="4">
        <f t="shared" si="20"/>
        <v>23068.960992</v>
      </c>
      <c r="L74" s="4">
        <f t="shared" si="16"/>
        <v>20301.37774178976</v>
      </c>
      <c r="M74" s="4">
        <f t="shared" si="21"/>
        <v>6113.2746628800005</v>
      </c>
      <c r="N74" s="4">
        <f t="shared" si="22"/>
        <v>1846.2089481897601</v>
      </c>
      <c r="O74" s="4">
        <f t="shared" si="23"/>
        <v>7681.964010336001</v>
      </c>
      <c r="P74" s="4">
        <f t="shared" si="24"/>
        <v>4659.9301203840005</v>
      </c>
      <c r="Q74" s="4">
        <f t="shared" si="25"/>
        <v>43370.33873378976</v>
      </c>
      <c r="R74" s="4">
        <f t="shared" si="26"/>
        <v>4337.033873378976</v>
      </c>
      <c r="S74" s="4"/>
      <c r="T74" s="4">
        <f t="shared" si="14"/>
        <v>47707.372607168734</v>
      </c>
      <c r="U74" s="19">
        <f t="shared" si="17"/>
        <v>6815.338943881247</v>
      </c>
      <c r="V74" s="48">
        <f t="shared" si="27"/>
        <v>20300.68567296</v>
      </c>
      <c r="W74" s="4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8.75" customHeight="1">
      <c r="A75" s="86">
        <v>69</v>
      </c>
      <c r="B75" s="52" t="s">
        <v>176</v>
      </c>
      <c r="C75" s="3">
        <v>4</v>
      </c>
      <c r="D75" s="3">
        <v>64</v>
      </c>
      <c r="E75" s="8">
        <v>75</v>
      </c>
      <c r="F75" s="3">
        <v>272</v>
      </c>
      <c r="G75" s="3">
        <v>6</v>
      </c>
      <c r="H75" s="4">
        <f t="shared" si="15"/>
        <v>6432</v>
      </c>
      <c r="I75" s="4">
        <f t="shared" si="18"/>
        <v>3331.7760000000003</v>
      </c>
      <c r="J75" s="4">
        <f t="shared" si="19"/>
        <v>2948.660352</v>
      </c>
      <c r="K75" s="4">
        <f t="shared" si="20"/>
        <v>12712.436352</v>
      </c>
      <c r="L75" s="4">
        <f t="shared" si="16"/>
        <v>11187.32536285056</v>
      </c>
      <c r="M75" s="4">
        <f t="shared" si="21"/>
        <v>3368.7956332800004</v>
      </c>
      <c r="N75" s="4">
        <f t="shared" si="22"/>
        <v>1017.37628125056</v>
      </c>
      <c r="O75" s="4">
        <f t="shared" si="23"/>
        <v>4233.241305216</v>
      </c>
      <c r="P75" s="4">
        <f t="shared" si="24"/>
        <v>2567.9121431040003</v>
      </c>
      <c r="Q75" s="4">
        <f t="shared" si="25"/>
        <v>23899.76171485056</v>
      </c>
      <c r="R75" s="4">
        <f t="shared" si="26"/>
        <v>2389.976171485056</v>
      </c>
      <c r="S75" s="4"/>
      <c r="T75" s="4">
        <f t="shared" si="14"/>
        <v>26289.737886335617</v>
      </c>
      <c r="U75" s="19">
        <f t="shared" si="17"/>
        <v>6572.434471583904</v>
      </c>
      <c r="V75" s="48">
        <f t="shared" si="27"/>
        <v>11186.94398976</v>
      </c>
      <c r="W75" s="4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34.5" customHeight="1">
      <c r="A76" s="86">
        <v>70</v>
      </c>
      <c r="B76" s="52" t="s">
        <v>177</v>
      </c>
      <c r="C76" s="3">
        <v>5</v>
      </c>
      <c r="D76" s="3">
        <v>72</v>
      </c>
      <c r="E76" s="8">
        <v>75</v>
      </c>
      <c r="F76" s="3">
        <v>264</v>
      </c>
      <c r="G76" s="3">
        <v>10</v>
      </c>
      <c r="H76" s="4">
        <f t="shared" si="15"/>
        <v>8040</v>
      </c>
      <c r="I76" s="4">
        <f t="shared" si="18"/>
        <v>4164.72</v>
      </c>
      <c r="J76" s="4">
        <f t="shared" si="19"/>
        <v>3685.82544</v>
      </c>
      <c r="K76" s="4">
        <f t="shared" si="20"/>
        <v>15890.545440000002</v>
      </c>
      <c r="L76" s="4">
        <f t="shared" si="16"/>
        <v>13984.156703563203</v>
      </c>
      <c r="M76" s="4">
        <f t="shared" si="21"/>
        <v>4210.994541600001</v>
      </c>
      <c r="N76" s="4">
        <f t="shared" si="22"/>
        <v>1271.7203515632002</v>
      </c>
      <c r="O76" s="4">
        <f t="shared" si="23"/>
        <v>5291.551631520001</v>
      </c>
      <c r="P76" s="4">
        <f t="shared" si="24"/>
        <v>3209.8901788800003</v>
      </c>
      <c r="Q76" s="4">
        <f t="shared" si="25"/>
        <v>29874.702143563205</v>
      </c>
      <c r="R76" s="4">
        <f t="shared" si="26"/>
        <v>2987.470214356321</v>
      </c>
      <c r="S76" s="4"/>
      <c r="T76" s="4">
        <f t="shared" si="14"/>
        <v>32862.172357919524</v>
      </c>
      <c r="U76" s="19">
        <f t="shared" si="17"/>
        <v>6572.434471583905</v>
      </c>
      <c r="V76" s="48">
        <f t="shared" si="27"/>
        <v>13983.679987200001</v>
      </c>
      <c r="W76" s="4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50.25" customHeight="1">
      <c r="A77" s="86">
        <v>71</v>
      </c>
      <c r="B77" s="52" t="s">
        <v>178</v>
      </c>
      <c r="C77" s="3">
        <v>6</v>
      </c>
      <c r="D77" s="3">
        <v>88</v>
      </c>
      <c r="E77" s="8">
        <v>75</v>
      </c>
      <c r="F77" s="3">
        <v>440</v>
      </c>
      <c r="G77" s="3">
        <v>7</v>
      </c>
      <c r="H77" s="4">
        <f>D77*E77+F77*G77</f>
        <v>9680</v>
      </c>
      <c r="I77" s="4">
        <f t="shared" si="18"/>
        <v>5014.24</v>
      </c>
      <c r="J77" s="4">
        <f t="shared" si="19"/>
        <v>4437.66048</v>
      </c>
      <c r="K77" s="4">
        <f t="shared" si="20"/>
        <v>19131.90048</v>
      </c>
      <c r="L77" s="4">
        <f t="shared" si="16"/>
        <v>16836.6463794144</v>
      </c>
      <c r="M77" s="4">
        <f t="shared" si="21"/>
        <v>5069.9536272000005</v>
      </c>
      <c r="N77" s="4">
        <f t="shared" si="22"/>
        <v>1531.1259954144</v>
      </c>
      <c r="O77" s="4">
        <f t="shared" si="23"/>
        <v>6370.9228598400005</v>
      </c>
      <c r="P77" s="4">
        <f t="shared" si="24"/>
        <v>3864.6438969600003</v>
      </c>
      <c r="Q77" s="4">
        <f t="shared" si="25"/>
        <v>35968.546859414404</v>
      </c>
      <c r="R77" s="4">
        <f>Q77*0.1</f>
        <v>3596.8546859414405</v>
      </c>
      <c r="S77" s="4">
        <v>12000</v>
      </c>
      <c r="T77" s="4">
        <f t="shared" si="14"/>
        <v>51565.401545355846</v>
      </c>
      <c r="U77" s="19">
        <f t="shared" si="17"/>
        <v>8594.233590892642</v>
      </c>
      <c r="V77" s="48">
        <f t="shared" si="27"/>
        <v>16836.0724224</v>
      </c>
      <c r="W77" s="4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51.75" customHeight="1">
      <c r="A78" s="86">
        <v>72</v>
      </c>
      <c r="B78" s="52" t="s">
        <v>179</v>
      </c>
      <c r="C78" s="3">
        <v>6</v>
      </c>
      <c r="D78" s="3">
        <v>88</v>
      </c>
      <c r="E78" s="8">
        <v>75</v>
      </c>
      <c r="F78" s="3">
        <v>440</v>
      </c>
      <c r="G78" s="3">
        <v>7</v>
      </c>
      <c r="H78" s="4">
        <f>D78*E78+F78*G78</f>
        <v>9680</v>
      </c>
      <c r="I78" s="4">
        <f t="shared" si="18"/>
        <v>5014.24</v>
      </c>
      <c r="J78" s="4">
        <f t="shared" si="19"/>
        <v>4437.66048</v>
      </c>
      <c r="K78" s="4">
        <f t="shared" si="20"/>
        <v>19131.90048</v>
      </c>
      <c r="L78" s="4">
        <f t="shared" si="16"/>
        <v>16836.6463794144</v>
      </c>
      <c r="M78" s="4">
        <f t="shared" si="21"/>
        <v>5069.9536272000005</v>
      </c>
      <c r="N78" s="4">
        <f t="shared" si="22"/>
        <v>1531.1259954144</v>
      </c>
      <c r="O78" s="4">
        <f t="shared" si="23"/>
        <v>6370.9228598400005</v>
      </c>
      <c r="P78" s="4">
        <f t="shared" si="24"/>
        <v>3864.6438969600003</v>
      </c>
      <c r="Q78" s="4">
        <f t="shared" si="25"/>
        <v>35968.546859414404</v>
      </c>
      <c r="R78" s="4">
        <f t="shared" si="26"/>
        <v>3596.8546859414405</v>
      </c>
      <c r="S78" s="4">
        <v>24000</v>
      </c>
      <c r="T78" s="4">
        <f t="shared" si="14"/>
        <v>63565.401545355846</v>
      </c>
      <c r="U78" s="19">
        <f t="shared" si="17"/>
        <v>10594.233590892642</v>
      </c>
      <c r="V78" s="48">
        <f t="shared" si="27"/>
        <v>16836.0724224</v>
      </c>
      <c r="W78" s="4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49.5" customHeight="1">
      <c r="A79" s="86">
        <v>73</v>
      </c>
      <c r="B79" s="52" t="s">
        <v>180</v>
      </c>
      <c r="C79" s="3">
        <v>6</v>
      </c>
      <c r="D79" s="3">
        <v>88</v>
      </c>
      <c r="E79" s="8">
        <v>75</v>
      </c>
      <c r="F79" s="3">
        <v>440</v>
      </c>
      <c r="G79" s="3">
        <v>7</v>
      </c>
      <c r="H79" s="4">
        <f>D79*E79+F79*G79</f>
        <v>9680</v>
      </c>
      <c r="I79" s="4">
        <f t="shared" si="18"/>
        <v>5014.24</v>
      </c>
      <c r="J79" s="4">
        <f t="shared" si="19"/>
        <v>4437.66048</v>
      </c>
      <c r="K79" s="4">
        <f t="shared" si="20"/>
        <v>19131.90048</v>
      </c>
      <c r="L79" s="4">
        <f t="shared" si="16"/>
        <v>16836.6463794144</v>
      </c>
      <c r="M79" s="4">
        <f t="shared" si="21"/>
        <v>5069.9536272000005</v>
      </c>
      <c r="N79" s="4">
        <f t="shared" si="22"/>
        <v>1531.1259954144</v>
      </c>
      <c r="O79" s="4">
        <f t="shared" si="23"/>
        <v>6370.9228598400005</v>
      </c>
      <c r="P79" s="4">
        <f t="shared" si="24"/>
        <v>3864.6438969600003</v>
      </c>
      <c r="Q79" s="4">
        <f t="shared" si="25"/>
        <v>35968.546859414404</v>
      </c>
      <c r="R79" s="4">
        <f t="shared" si="26"/>
        <v>3596.8546859414405</v>
      </c>
      <c r="S79" s="4">
        <v>36000</v>
      </c>
      <c r="T79" s="4">
        <f t="shared" si="14"/>
        <v>75565.40154535585</v>
      </c>
      <c r="U79" s="19">
        <f t="shared" si="17"/>
        <v>12594.233590892642</v>
      </c>
      <c r="V79" s="48">
        <f t="shared" si="27"/>
        <v>16836.0724224</v>
      </c>
      <c r="W79" s="4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s="103" customFormat="1" ht="32.25">
      <c r="A80" s="94">
        <v>74</v>
      </c>
      <c r="B80" s="95" t="s">
        <v>181</v>
      </c>
      <c r="C80" s="96">
        <v>5</v>
      </c>
      <c r="D80" s="96">
        <v>88</v>
      </c>
      <c r="E80" s="97">
        <v>75</v>
      </c>
      <c r="F80" s="96">
        <v>440</v>
      </c>
      <c r="G80" s="96">
        <v>7</v>
      </c>
      <c r="H80" s="98">
        <f t="shared" si="15"/>
        <v>9680</v>
      </c>
      <c r="I80" s="98">
        <f t="shared" si="18"/>
        <v>5014.24</v>
      </c>
      <c r="J80" s="98">
        <f t="shared" si="19"/>
        <v>4437.66048</v>
      </c>
      <c r="K80" s="98">
        <f t="shared" si="20"/>
        <v>19131.90048</v>
      </c>
      <c r="L80" s="98">
        <f t="shared" si="16"/>
        <v>16836.6463794144</v>
      </c>
      <c r="M80" s="98">
        <f t="shared" si="21"/>
        <v>5069.9536272000005</v>
      </c>
      <c r="N80" s="98">
        <f t="shared" si="22"/>
        <v>1531.1259954144</v>
      </c>
      <c r="O80" s="98">
        <f t="shared" si="23"/>
        <v>6370.9228598400005</v>
      </c>
      <c r="P80" s="98">
        <f t="shared" si="24"/>
        <v>3864.6438969600003</v>
      </c>
      <c r="Q80" s="98">
        <f t="shared" si="25"/>
        <v>35968.546859414404</v>
      </c>
      <c r="R80" s="98">
        <f>Q80*0.05</f>
        <v>1798.4273429707202</v>
      </c>
      <c r="S80" s="98"/>
      <c r="T80" s="98">
        <f t="shared" si="14"/>
        <v>37766.97420238512</v>
      </c>
      <c r="U80" s="99">
        <f t="shared" si="17"/>
        <v>7553.394840477024</v>
      </c>
      <c r="V80" s="100">
        <f t="shared" si="27"/>
        <v>16836.0724224</v>
      </c>
      <c r="W80" s="101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1:37" ht="18.75">
      <c r="A81" s="86">
        <v>75</v>
      </c>
      <c r="B81" s="52" t="s">
        <v>182</v>
      </c>
      <c r="C81" s="3">
        <v>4</v>
      </c>
      <c r="D81" s="3">
        <v>72</v>
      </c>
      <c r="E81" s="8">
        <v>75</v>
      </c>
      <c r="F81" s="3">
        <v>264</v>
      </c>
      <c r="G81" s="3">
        <v>6</v>
      </c>
      <c r="H81" s="4">
        <f t="shared" si="15"/>
        <v>6984</v>
      </c>
      <c r="I81" s="4">
        <f t="shared" si="18"/>
        <v>3617.712</v>
      </c>
      <c r="J81" s="4">
        <f t="shared" si="19"/>
        <v>3201.7170239999996</v>
      </c>
      <c r="K81" s="4">
        <f t="shared" si="20"/>
        <v>13803.429024</v>
      </c>
      <c r="L81" s="4">
        <f t="shared" si="16"/>
        <v>12147.43164399072</v>
      </c>
      <c r="M81" s="4">
        <f t="shared" si="21"/>
        <v>3657.90869136</v>
      </c>
      <c r="N81" s="4">
        <f t="shared" si="22"/>
        <v>1104.6884247907199</v>
      </c>
      <c r="O81" s="4">
        <f t="shared" si="23"/>
        <v>4596.541864992</v>
      </c>
      <c r="P81" s="4">
        <f t="shared" si="24"/>
        <v>2788.292662848</v>
      </c>
      <c r="Q81" s="4">
        <f t="shared" si="25"/>
        <v>25950.860667990717</v>
      </c>
      <c r="R81" s="4">
        <f>Q81*0.05</f>
        <v>1297.543033399536</v>
      </c>
      <c r="S81" s="4"/>
      <c r="T81" s="4">
        <f t="shared" si="14"/>
        <v>27248.403701390253</v>
      </c>
      <c r="U81" s="19">
        <f t="shared" si="17"/>
        <v>6812.100925347563</v>
      </c>
      <c r="V81" s="48">
        <f t="shared" si="27"/>
        <v>12147.01754112</v>
      </c>
      <c r="W81" s="44">
        <v>5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.75">
      <c r="A82" s="86">
        <v>76</v>
      </c>
      <c r="B82" s="52" t="s">
        <v>183</v>
      </c>
      <c r="C82" s="3">
        <v>5</v>
      </c>
      <c r="D82" s="3">
        <v>56</v>
      </c>
      <c r="E82" s="8">
        <v>75</v>
      </c>
      <c r="F82" s="3">
        <v>120</v>
      </c>
      <c r="G82" s="3">
        <v>7</v>
      </c>
      <c r="H82" s="4">
        <f t="shared" si="15"/>
        <v>5040</v>
      </c>
      <c r="I82" s="4">
        <f t="shared" si="18"/>
        <v>2610.7200000000003</v>
      </c>
      <c r="J82" s="4">
        <f t="shared" si="19"/>
        <v>2310.51744</v>
      </c>
      <c r="K82" s="4">
        <f t="shared" si="20"/>
        <v>9961.23744</v>
      </c>
      <c r="L82" s="4">
        <f t="shared" si="16"/>
        <v>8766.187784323201</v>
      </c>
      <c r="M82" s="4">
        <f t="shared" si="21"/>
        <v>2639.7279216</v>
      </c>
      <c r="N82" s="4">
        <f t="shared" si="22"/>
        <v>797.1978323232</v>
      </c>
      <c r="O82" s="4">
        <f t="shared" si="23"/>
        <v>3317.0920675200005</v>
      </c>
      <c r="P82" s="4">
        <f t="shared" si="24"/>
        <v>2012.1699628800002</v>
      </c>
      <c r="Q82" s="4">
        <f t="shared" si="25"/>
        <v>18727.425224323204</v>
      </c>
      <c r="R82" s="4">
        <f t="shared" si="26"/>
        <v>1872.7425224323206</v>
      </c>
      <c r="S82" s="4"/>
      <c r="T82" s="4">
        <f t="shared" si="14"/>
        <v>20600.167746755524</v>
      </c>
      <c r="U82" s="19">
        <f t="shared" si="17"/>
        <v>4120.033549351105</v>
      </c>
      <c r="V82" s="48">
        <f t="shared" si="27"/>
        <v>8765.888947200001</v>
      </c>
      <c r="W82" s="4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8.75">
      <c r="A83" s="86">
        <v>77</v>
      </c>
      <c r="B83" s="52" t="s">
        <v>184</v>
      </c>
      <c r="C83" s="3">
        <v>4</v>
      </c>
      <c r="D83" s="3">
        <v>72</v>
      </c>
      <c r="E83" s="8">
        <v>75</v>
      </c>
      <c r="F83" s="3">
        <v>264</v>
      </c>
      <c r="G83" s="3">
        <v>6</v>
      </c>
      <c r="H83" s="4">
        <f t="shared" si="15"/>
        <v>6984</v>
      </c>
      <c r="I83" s="4">
        <f t="shared" si="18"/>
        <v>3617.712</v>
      </c>
      <c r="J83" s="4">
        <f t="shared" si="19"/>
        <v>3201.7170239999996</v>
      </c>
      <c r="K83" s="4">
        <f t="shared" si="20"/>
        <v>13803.429024</v>
      </c>
      <c r="L83" s="4">
        <f t="shared" si="16"/>
        <v>12147.43164399072</v>
      </c>
      <c r="M83" s="4">
        <f t="shared" si="21"/>
        <v>3657.90869136</v>
      </c>
      <c r="N83" s="4">
        <f t="shared" si="22"/>
        <v>1104.6884247907199</v>
      </c>
      <c r="O83" s="4">
        <f t="shared" si="23"/>
        <v>4596.541864992</v>
      </c>
      <c r="P83" s="4">
        <f t="shared" si="24"/>
        <v>2788.292662848</v>
      </c>
      <c r="Q83" s="4">
        <f t="shared" si="25"/>
        <v>25950.860667990717</v>
      </c>
      <c r="R83" s="4">
        <f>Q83*0.05</f>
        <v>1297.543033399536</v>
      </c>
      <c r="S83" s="4"/>
      <c r="T83" s="4">
        <f t="shared" si="14"/>
        <v>27248.403701390253</v>
      </c>
      <c r="U83" s="19">
        <f t="shared" si="17"/>
        <v>6812.100925347563</v>
      </c>
      <c r="V83" s="48">
        <f t="shared" si="27"/>
        <v>12147.01754112</v>
      </c>
      <c r="W83" s="44">
        <v>5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34.5" customHeight="1">
      <c r="A84" s="86">
        <v>78</v>
      </c>
      <c r="B84" s="56" t="s">
        <v>185</v>
      </c>
      <c r="C84" s="3">
        <v>4</v>
      </c>
      <c r="D84" s="3">
        <v>72</v>
      </c>
      <c r="E84" s="8">
        <v>75</v>
      </c>
      <c r="F84" s="3">
        <v>264</v>
      </c>
      <c r="G84" s="3">
        <v>6</v>
      </c>
      <c r="H84" s="4">
        <f t="shared" si="15"/>
        <v>6984</v>
      </c>
      <c r="I84" s="4">
        <f t="shared" si="18"/>
        <v>3617.712</v>
      </c>
      <c r="J84" s="4">
        <f t="shared" si="19"/>
        <v>3201.7170239999996</v>
      </c>
      <c r="K84" s="4">
        <f t="shared" si="20"/>
        <v>13803.429024</v>
      </c>
      <c r="L84" s="4">
        <f t="shared" si="16"/>
        <v>12147.43164399072</v>
      </c>
      <c r="M84" s="4">
        <f t="shared" si="21"/>
        <v>3657.90869136</v>
      </c>
      <c r="N84" s="4">
        <f t="shared" si="22"/>
        <v>1104.6884247907199</v>
      </c>
      <c r="O84" s="4">
        <f t="shared" si="23"/>
        <v>4596.541864992</v>
      </c>
      <c r="P84" s="4">
        <f t="shared" si="24"/>
        <v>2788.292662848</v>
      </c>
      <c r="Q84" s="4">
        <f t="shared" si="25"/>
        <v>25950.860667990717</v>
      </c>
      <c r="R84" s="4">
        <f t="shared" si="26"/>
        <v>2595.086066799072</v>
      </c>
      <c r="S84" s="4"/>
      <c r="T84" s="4">
        <f t="shared" si="14"/>
        <v>28545.946734789788</v>
      </c>
      <c r="U84" s="19">
        <f t="shared" si="17"/>
        <v>7136.486683697447</v>
      </c>
      <c r="V84" s="48">
        <f t="shared" si="27"/>
        <v>12147.01754112</v>
      </c>
      <c r="W84" s="4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8.75">
      <c r="A85" s="86">
        <v>79</v>
      </c>
      <c r="B85" s="52" t="s">
        <v>186</v>
      </c>
      <c r="C85" s="3">
        <v>6</v>
      </c>
      <c r="D85" s="3">
        <v>88</v>
      </c>
      <c r="E85" s="8">
        <v>75</v>
      </c>
      <c r="F85" s="3">
        <v>248</v>
      </c>
      <c r="G85" s="3">
        <v>6</v>
      </c>
      <c r="H85" s="4">
        <f t="shared" si="15"/>
        <v>8088</v>
      </c>
      <c r="I85" s="4">
        <f t="shared" si="18"/>
        <v>4189.584</v>
      </c>
      <c r="J85" s="4">
        <f t="shared" si="19"/>
        <v>3707.8303679999995</v>
      </c>
      <c r="K85" s="4">
        <f t="shared" si="20"/>
        <v>15985.414367999998</v>
      </c>
      <c r="L85" s="4">
        <f t="shared" si="16"/>
        <v>14067.64420627104</v>
      </c>
      <c r="M85" s="4">
        <f t="shared" si="21"/>
        <v>4236.134807519999</v>
      </c>
      <c r="N85" s="4">
        <f t="shared" si="22"/>
        <v>1279.3127118710397</v>
      </c>
      <c r="O85" s="4">
        <f t="shared" si="23"/>
        <v>5323.142984544</v>
      </c>
      <c r="P85" s="4">
        <f t="shared" si="24"/>
        <v>3229.053702336</v>
      </c>
      <c r="Q85" s="4">
        <f t="shared" si="25"/>
        <v>30053.05857427104</v>
      </c>
      <c r="R85" s="4">
        <f t="shared" si="26"/>
        <v>3005.305857427104</v>
      </c>
      <c r="S85" s="4"/>
      <c r="T85" s="4">
        <f aca="true" t="shared" si="28" ref="T85:T144">Q85+R85+S85</f>
        <v>33058.364431698144</v>
      </c>
      <c r="U85" s="19">
        <f t="shared" si="17"/>
        <v>5509.727405283024</v>
      </c>
      <c r="V85" s="48">
        <f t="shared" si="27"/>
        <v>14067.164643839998</v>
      </c>
      <c r="W85" s="4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8.75">
      <c r="A86" s="86">
        <v>80</v>
      </c>
      <c r="B86" s="52" t="s">
        <v>187</v>
      </c>
      <c r="C86" s="3">
        <v>6</v>
      </c>
      <c r="D86" s="3">
        <v>88</v>
      </c>
      <c r="E86" s="8">
        <v>75</v>
      </c>
      <c r="F86" s="3">
        <v>248</v>
      </c>
      <c r="G86" s="3">
        <v>6</v>
      </c>
      <c r="H86" s="4">
        <f t="shared" si="15"/>
        <v>8088</v>
      </c>
      <c r="I86" s="4">
        <f t="shared" si="18"/>
        <v>4189.584</v>
      </c>
      <c r="J86" s="4">
        <f t="shared" si="19"/>
        <v>3707.8303679999995</v>
      </c>
      <c r="K86" s="4">
        <f t="shared" si="20"/>
        <v>15985.414367999998</v>
      </c>
      <c r="L86" s="4">
        <f t="shared" si="16"/>
        <v>14067.64420627104</v>
      </c>
      <c r="M86" s="4">
        <f t="shared" si="21"/>
        <v>4236.134807519999</v>
      </c>
      <c r="N86" s="4">
        <f t="shared" si="22"/>
        <v>1279.3127118710397</v>
      </c>
      <c r="O86" s="4">
        <f t="shared" si="23"/>
        <v>5323.142984544</v>
      </c>
      <c r="P86" s="4">
        <f t="shared" si="24"/>
        <v>3229.053702336</v>
      </c>
      <c r="Q86" s="4">
        <f t="shared" si="25"/>
        <v>30053.05857427104</v>
      </c>
      <c r="R86" s="4">
        <f t="shared" si="26"/>
        <v>3005.305857427104</v>
      </c>
      <c r="S86" s="4"/>
      <c r="T86" s="4">
        <f t="shared" si="28"/>
        <v>33058.364431698144</v>
      </c>
      <c r="U86" s="19">
        <f t="shared" si="17"/>
        <v>5509.727405283024</v>
      </c>
      <c r="V86" s="48">
        <f t="shared" si="27"/>
        <v>14067.164643839998</v>
      </c>
      <c r="W86" s="4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32.25">
      <c r="A87" s="86">
        <v>81</v>
      </c>
      <c r="B87" s="52" t="s">
        <v>188</v>
      </c>
      <c r="C87" s="3">
        <v>5</v>
      </c>
      <c r="D87" s="3">
        <v>88</v>
      </c>
      <c r="E87" s="8">
        <v>75</v>
      </c>
      <c r="F87" s="3">
        <v>248</v>
      </c>
      <c r="G87" s="3">
        <v>6</v>
      </c>
      <c r="H87" s="4">
        <f t="shared" si="15"/>
        <v>8088</v>
      </c>
      <c r="I87" s="4">
        <f t="shared" si="18"/>
        <v>4189.584</v>
      </c>
      <c r="J87" s="4">
        <f t="shared" si="19"/>
        <v>3707.8303679999995</v>
      </c>
      <c r="K87" s="4">
        <f t="shared" si="20"/>
        <v>15985.414367999998</v>
      </c>
      <c r="L87" s="4">
        <f t="shared" si="16"/>
        <v>14067.64420627104</v>
      </c>
      <c r="M87" s="4">
        <f t="shared" si="21"/>
        <v>4236.134807519999</v>
      </c>
      <c r="N87" s="4">
        <f t="shared" si="22"/>
        <v>1279.3127118710397</v>
      </c>
      <c r="O87" s="4">
        <f t="shared" si="23"/>
        <v>5323.142984544</v>
      </c>
      <c r="P87" s="4">
        <f t="shared" si="24"/>
        <v>3229.053702336</v>
      </c>
      <c r="Q87" s="4">
        <f t="shared" si="25"/>
        <v>30053.05857427104</v>
      </c>
      <c r="R87" s="4">
        <f t="shared" si="26"/>
        <v>3005.305857427104</v>
      </c>
      <c r="S87" s="4"/>
      <c r="T87" s="4">
        <f t="shared" si="28"/>
        <v>33058.364431698144</v>
      </c>
      <c r="U87" s="19">
        <f t="shared" si="17"/>
        <v>6611.672886339629</v>
      </c>
      <c r="V87" s="48">
        <f t="shared" si="27"/>
        <v>14067.164643839998</v>
      </c>
      <c r="W87" s="4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35.25" customHeight="1">
      <c r="A88" s="86">
        <v>82</v>
      </c>
      <c r="B88" s="56" t="s">
        <v>189</v>
      </c>
      <c r="C88" s="3">
        <v>6</v>
      </c>
      <c r="D88" s="3">
        <v>128</v>
      </c>
      <c r="E88" s="8">
        <v>75</v>
      </c>
      <c r="F88" s="3">
        <v>208</v>
      </c>
      <c r="G88" s="3">
        <v>6</v>
      </c>
      <c r="H88" s="4">
        <f t="shared" si="15"/>
        <v>10848</v>
      </c>
      <c r="I88" s="4">
        <f t="shared" si="18"/>
        <v>5619.264</v>
      </c>
      <c r="J88" s="4">
        <f t="shared" si="19"/>
        <v>4973.113727999999</v>
      </c>
      <c r="K88" s="4">
        <f t="shared" si="20"/>
        <v>21440.377728</v>
      </c>
      <c r="L88" s="4">
        <f t="shared" si="16"/>
        <v>18868.17561197184</v>
      </c>
      <c r="M88" s="4">
        <f t="shared" si="21"/>
        <v>5681.70009792</v>
      </c>
      <c r="N88" s="4">
        <f t="shared" si="22"/>
        <v>1715.87342957184</v>
      </c>
      <c r="O88" s="4">
        <f t="shared" si="23"/>
        <v>7139.645783424</v>
      </c>
      <c r="P88" s="4">
        <f t="shared" si="24"/>
        <v>4330.9563010560005</v>
      </c>
      <c r="Q88" s="4">
        <f t="shared" si="25"/>
        <v>40308.55333997184</v>
      </c>
      <c r="R88" s="4">
        <f>Q88*0.01</f>
        <v>403.08553339971843</v>
      </c>
      <c r="S88" s="4"/>
      <c r="T88" s="4">
        <f t="shared" si="28"/>
        <v>40711.63887337156</v>
      </c>
      <c r="U88" s="19">
        <f t="shared" si="17"/>
        <v>6785.273145561926</v>
      </c>
      <c r="V88" s="48">
        <f t="shared" si="27"/>
        <v>18867.53240064</v>
      </c>
      <c r="W88" s="44">
        <v>1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>
      <c r="A89" s="86">
        <v>83</v>
      </c>
      <c r="B89" s="52" t="s">
        <v>190</v>
      </c>
      <c r="C89" s="3">
        <v>4</v>
      </c>
      <c r="D89" s="3">
        <v>72</v>
      </c>
      <c r="E89" s="8">
        <v>75</v>
      </c>
      <c r="F89" s="3">
        <v>264</v>
      </c>
      <c r="G89" s="3">
        <v>6</v>
      </c>
      <c r="H89" s="4">
        <f t="shared" si="15"/>
        <v>6984</v>
      </c>
      <c r="I89" s="4">
        <f t="shared" si="18"/>
        <v>3617.712</v>
      </c>
      <c r="J89" s="4">
        <f t="shared" si="19"/>
        <v>3201.7170239999996</v>
      </c>
      <c r="K89" s="4">
        <f t="shared" si="20"/>
        <v>13803.429024</v>
      </c>
      <c r="L89" s="4">
        <f t="shared" si="16"/>
        <v>12147.43164399072</v>
      </c>
      <c r="M89" s="4">
        <f t="shared" si="21"/>
        <v>3657.90869136</v>
      </c>
      <c r="N89" s="4">
        <f t="shared" si="22"/>
        <v>1104.6884247907199</v>
      </c>
      <c r="O89" s="4">
        <f t="shared" si="23"/>
        <v>4596.541864992</v>
      </c>
      <c r="P89" s="4">
        <f t="shared" si="24"/>
        <v>2788.292662848</v>
      </c>
      <c r="Q89" s="4">
        <f t="shared" si="25"/>
        <v>25950.860667990717</v>
      </c>
      <c r="R89" s="4">
        <f t="shared" si="26"/>
        <v>2595.086066799072</v>
      </c>
      <c r="S89" s="4"/>
      <c r="T89" s="4">
        <f t="shared" si="28"/>
        <v>28545.946734789788</v>
      </c>
      <c r="U89" s="19">
        <f t="shared" si="17"/>
        <v>7136.486683697447</v>
      </c>
      <c r="V89" s="48">
        <f t="shared" si="27"/>
        <v>12147.01754112</v>
      </c>
      <c r="W89" s="4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32.25">
      <c r="A90" s="86">
        <v>84</v>
      </c>
      <c r="B90" s="52" t="s">
        <v>191</v>
      </c>
      <c r="C90" s="3">
        <v>4</v>
      </c>
      <c r="D90" s="3">
        <v>72</v>
      </c>
      <c r="E90" s="8">
        <v>75</v>
      </c>
      <c r="F90" s="3">
        <v>264</v>
      </c>
      <c r="G90" s="3">
        <v>6</v>
      </c>
      <c r="H90" s="4">
        <f t="shared" si="15"/>
        <v>6984</v>
      </c>
      <c r="I90" s="4">
        <f t="shared" si="18"/>
        <v>3617.712</v>
      </c>
      <c r="J90" s="4">
        <f t="shared" si="19"/>
        <v>3201.7170239999996</v>
      </c>
      <c r="K90" s="4">
        <f t="shared" si="20"/>
        <v>13803.429024</v>
      </c>
      <c r="L90" s="4">
        <f t="shared" si="16"/>
        <v>12147.43164399072</v>
      </c>
      <c r="M90" s="4">
        <f t="shared" si="21"/>
        <v>3657.90869136</v>
      </c>
      <c r="N90" s="4">
        <f t="shared" si="22"/>
        <v>1104.6884247907199</v>
      </c>
      <c r="O90" s="4">
        <f t="shared" si="23"/>
        <v>4596.541864992</v>
      </c>
      <c r="P90" s="4">
        <f t="shared" si="24"/>
        <v>2788.292662848</v>
      </c>
      <c r="Q90" s="4">
        <f t="shared" si="25"/>
        <v>25950.860667990717</v>
      </c>
      <c r="R90" s="4">
        <f t="shared" si="26"/>
        <v>2595.086066799072</v>
      </c>
      <c r="S90" s="4"/>
      <c r="T90" s="4">
        <f t="shared" si="28"/>
        <v>28545.946734789788</v>
      </c>
      <c r="U90" s="19">
        <f t="shared" si="17"/>
        <v>7136.486683697447</v>
      </c>
      <c r="V90" s="48">
        <f t="shared" si="27"/>
        <v>12147.01754112</v>
      </c>
      <c r="W90" s="4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9.5" customHeight="1">
      <c r="A91" s="86">
        <v>85</v>
      </c>
      <c r="B91" s="52" t="s">
        <v>192</v>
      </c>
      <c r="C91" s="3">
        <v>5</v>
      </c>
      <c r="D91" s="3">
        <v>80</v>
      </c>
      <c r="E91" s="8">
        <v>75</v>
      </c>
      <c r="F91" s="3">
        <v>240</v>
      </c>
      <c r="G91" s="3">
        <v>8</v>
      </c>
      <c r="H91" s="4">
        <f t="shared" si="15"/>
        <v>7920</v>
      </c>
      <c r="I91" s="4">
        <f t="shared" si="18"/>
        <v>4102.56</v>
      </c>
      <c r="J91" s="4">
        <f t="shared" si="19"/>
        <v>3630.8131200000003</v>
      </c>
      <c r="K91" s="4">
        <f t="shared" si="20"/>
        <v>15653.373120000002</v>
      </c>
      <c r="L91" s="4">
        <f t="shared" si="16"/>
        <v>13775.437946793603</v>
      </c>
      <c r="M91" s="4">
        <f t="shared" si="21"/>
        <v>4148.143876800001</v>
      </c>
      <c r="N91" s="4">
        <f t="shared" si="22"/>
        <v>1252.7394507936</v>
      </c>
      <c r="O91" s="4">
        <f t="shared" si="23"/>
        <v>5212.573248960001</v>
      </c>
      <c r="P91" s="4">
        <f t="shared" si="24"/>
        <v>3161.9813702400006</v>
      </c>
      <c r="Q91" s="4">
        <f t="shared" si="25"/>
        <v>29428.811066793605</v>
      </c>
      <c r="R91" s="4">
        <f t="shared" si="26"/>
        <v>2942.8811066793605</v>
      </c>
      <c r="S91" s="4"/>
      <c r="T91" s="4">
        <f t="shared" si="28"/>
        <v>32371.692173472966</v>
      </c>
      <c r="U91" s="19">
        <f t="shared" si="17"/>
        <v>6474.338434694593</v>
      </c>
      <c r="V91" s="48">
        <f t="shared" si="27"/>
        <v>13774.968345600002</v>
      </c>
      <c r="W91" s="4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34.5" customHeight="1">
      <c r="A92" s="86">
        <v>86</v>
      </c>
      <c r="B92" s="52" t="s">
        <v>193</v>
      </c>
      <c r="C92" s="3">
        <v>3</v>
      </c>
      <c r="D92" s="3">
        <v>116</v>
      </c>
      <c r="E92" s="8">
        <v>75</v>
      </c>
      <c r="F92" s="3">
        <v>148</v>
      </c>
      <c r="G92" s="3">
        <v>6</v>
      </c>
      <c r="H92" s="4">
        <f t="shared" si="15"/>
        <v>9588</v>
      </c>
      <c r="I92" s="4">
        <f t="shared" si="18"/>
        <v>4966.584</v>
      </c>
      <c r="J92" s="4">
        <f t="shared" si="19"/>
        <v>4395.484367999999</v>
      </c>
      <c r="K92" s="4">
        <f t="shared" si="20"/>
        <v>18950.068368</v>
      </c>
      <c r="L92" s="4">
        <f t="shared" si="16"/>
        <v>16676.62866589104</v>
      </c>
      <c r="M92" s="4">
        <f t="shared" si="21"/>
        <v>5021.7681175200005</v>
      </c>
      <c r="N92" s="4">
        <f t="shared" si="22"/>
        <v>1516.57397149104</v>
      </c>
      <c r="O92" s="4">
        <f t="shared" si="23"/>
        <v>6310.372766544</v>
      </c>
      <c r="P92" s="4">
        <f t="shared" si="24"/>
        <v>3827.913810336</v>
      </c>
      <c r="Q92" s="4">
        <f t="shared" si="25"/>
        <v>35626.69703389104</v>
      </c>
      <c r="R92" s="4">
        <f t="shared" si="26"/>
        <v>3562.669703389104</v>
      </c>
      <c r="S92" s="4"/>
      <c r="T92" s="4">
        <f t="shared" si="28"/>
        <v>39189.36673728014</v>
      </c>
      <c r="U92" s="19">
        <f t="shared" si="17"/>
        <v>13063.122245760047</v>
      </c>
      <c r="V92" s="48">
        <f t="shared" si="27"/>
        <v>16676.06016384</v>
      </c>
      <c r="W92" s="44"/>
      <c r="X92" s="7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8.75">
      <c r="A93" s="86">
        <v>87</v>
      </c>
      <c r="B93" s="52" t="s">
        <v>194</v>
      </c>
      <c r="C93" s="3">
        <v>5</v>
      </c>
      <c r="D93" s="3">
        <v>92</v>
      </c>
      <c r="E93" s="8">
        <v>75</v>
      </c>
      <c r="F93" s="3">
        <v>172</v>
      </c>
      <c r="G93" s="3">
        <v>6</v>
      </c>
      <c r="H93" s="4">
        <f t="shared" si="15"/>
        <v>7932</v>
      </c>
      <c r="I93" s="4">
        <f t="shared" si="18"/>
        <v>4108.776</v>
      </c>
      <c r="J93" s="4">
        <f t="shared" si="19"/>
        <v>3636.314352</v>
      </c>
      <c r="K93" s="4">
        <f t="shared" si="20"/>
        <v>15677.090352</v>
      </c>
      <c r="L93" s="4">
        <f t="shared" si="16"/>
        <v>13796.30982247056</v>
      </c>
      <c r="M93" s="4">
        <f t="shared" si="21"/>
        <v>4154.42894328</v>
      </c>
      <c r="N93" s="4">
        <f t="shared" si="22"/>
        <v>1254.6375408705599</v>
      </c>
      <c r="O93" s="4">
        <f t="shared" si="23"/>
        <v>5220.471087216</v>
      </c>
      <c r="P93" s="4">
        <f t="shared" si="24"/>
        <v>3166.772251104</v>
      </c>
      <c r="Q93" s="4">
        <f t="shared" si="25"/>
        <v>29473.40017447056</v>
      </c>
      <c r="R93" s="4">
        <f t="shared" si="26"/>
        <v>2947.340017447056</v>
      </c>
      <c r="S93" s="4"/>
      <c r="T93" s="4">
        <f t="shared" si="28"/>
        <v>32420.740191917615</v>
      </c>
      <c r="U93" s="19">
        <f t="shared" si="17"/>
        <v>6484.148038383523</v>
      </c>
      <c r="V93" s="48">
        <f t="shared" si="27"/>
        <v>13795.839509759999</v>
      </c>
      <c r="W93" s="4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103" customFormat="1" ht="18.75">
      <c r="A94" s="94">
        <v>88</v>
      </c>
      <c r="B94" s="95" t="s">
        <v>195</v>
      </c>
      <c r="C94" s="96">
        <v>4</v>
      </c>
      <c r="D94" s="96">
        <v>72</v>
      </c>
      <c r="E94" s="97">
        <v>75</v>
      </c>
      <c r="F94" s="96">
        <v>88</v>
      </c>
      <c r="G94" s="96">
        <v>8</v>
      </c>
      <c r="H94" s="98">
        <f t="shared" si="15"/>
        <v>6104</v>
      </c>
      <c r="I94" s="98">
        <f t="shared" si="18"/>
        <v>3161.8720000000003</v>
      </c>
      <c r="J94" s="98">
        <f t="shared" si="19"/>
        <v>2798.2933439999997</v>
      </c>
      <c r="K94" s="98">
        <f t="shared" si="20"/>
        <v>12064.165344</v>
      </c>
      <c r="L94" s="98">
        <f t="shared" si="16"/>
        <v>10616.82742768032</v>
      </c>
      <c r="M94" s="98">
        <f t="shared" si="21"/>
        <v>3197.00381616</v>
      </c>
      <c r="N94" s="98">
        <f t="shared" si="22"/>
        <v>965.49515248032</v>
      </c>
      <c r="O94" s="98">
        <f t="shared" si="23"/>
        <v>4017.367059552</v>
      </c>
      <c r="P94" s="98">
        <f t="shared" si="24"/>
        <v>2436.961399488</v>
      </c>
      <c r="Q94" s="98">
        <f t="shared" si="25"/>
        <v>22680.99277168032</v>
      </c>
      <c r="R94" s="98">
        <f t="shared" si="26"/>
        <v>2268.099277168032</v>
      </c>
      <c r="S94" s="98"/>
      <c r="T94" s="98">
        <f t="shared" si="28"/>
        <v>24949.092048848353</v>
      </c>
      <c r="U94" s="99">
        <f t="shared" si="17"/>
        <v>6237.273012212088</v>
      </c>
      <c r="V94" s="100">
        <f t="shared" si="27"/>
        <v>10616.465502719999</v>
      </c>
      <c r="W94" s="101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</row>
    <row r="95" spans="1:37" s="103" customFormat="1" ht="33" customHeight="1">
      <c r="A95" s="94">
        <v>89</v>
      </c>
      <c r="B95" s="95" t="s">
        <v>196</v>
      </c>
      <c r="C95" s="96">
        <v>5</v>
      </c>
      <c r="D95" s="96">
        <v>88</v>
      </c>
      <c r="E95" s="97">
        <v>75</v>
      </c>
      <c r="F95" s="96">
        <v>88</v>
      </c>
      <c r="G95" s="96">
        <v>9</v>
      </c>
      <c r="H95" s="98">
        <f t="shared" si="15"/>
        <v>7392</v>
      </c>
      <c r="I95" s="98">
        <f t="shared" si="18"/>
        <v>3829.056</v>
      </c>
      <c r="J95" s="98">
        <f t="shared" si="19"/>
        <v>3388.7589120000002</v>
      </c>
      <c r="K95" s="98">
        <f t="shared" si="20"/>
        <v>14609.814912000002</v>
      </c>
      <c r="L95" s="98">
        <f t="shared" si="16"/>
        <v>12857.075417007361</v>
      </c>
      <c r="M95" s="98">
        <f t="shared" si="21"/>
        <v>3871.6009516800004</v>
      </c>
      <c r="N95" s="98">
        <f t="shared" si="22"/>
        <v>1169.2234874073602</v>
      </c>
      <c r="O95" s="98">
        <f t="shared" si="23"/>
        <v>4865.068365696001</v>
      </c>
      <c r="P95" s="98">
        <f t="shared" si="24"/>
        <v>2951.1826122240004</v>
      </c>
      <c r="Q95" s="98">
        <f t="shared" si="25"/>
        <v>27466.890329007365</v>
      </c>
      <c r="R95" s="98">
        <f t="shared" si="26"/>
        <v>2746.6890329007365</v>
      </c>
      <c r="S95" s="98"/>
      <c r="T95" s="98">
        <f t="shared" si="28"/>
        <v>30213.5793619081</v>
      </c>
      <c r="U95" s="99">
        <f t="shared" si="17"/>
        <v>6042.71587238162</v>
      </c>
      <c r="V95" s="100">
        <f t="shared" si="27"/>
        <v>12856.637122560001</v>
      </c>
      <c r="W95" s="101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</row>
    <row r="96" spans="1:37" s="103" customFormat="1" ht="32.25">
      <c r="A96" s="94">
        <v>90</v>
      </c>
      <c r="B96" s="95" t="s">
        <v>197</v>
      </c>
      <c r="C96" s="96">
        <v>4</v>
      </c>
      <c r="D96" s="96">
        <v>36</v>
      </c>
      <c r="E96" s="97">
        <v>75</v>
      </c>
      <c r="F96" s="96">
        <v>140</v>
      </c>
      <c r="G96" s="96">
        <v>10</v>
      </c>
      <c r="H96" s="98">
        <f t="shared" si="15"/>
        <v>4100</v>
      </c>
      <c r="I96" s="98">
        <f t="shared" si="18"/>
        <v>2123.8</v>
      </c>
      <c r="J96" s="98">
        <f t="shared" si="19"/>
        <v>1879.5876</v>
      </c>
      <c r="K96" s="98">
        <f t="shared" si="20"/>
        <v>8103.3876</v>
      </c>
      <c r="L96" s="98">
        <f t="shared" si="16"/>
        <v>7131.224189627999</v>
      </c>
      <c r="M96" s="98">
        <f t="shared" si="21"/>
        <v>2147.397714</v>
      </c>
      <c r="N96" s="98">
        <f t="shared" si="22"/>
        <v>648.514109628</v>
      </c>
      <c r="O96" s="98">
        <f>K96*0.333</f>
        <v>2698.4280708</v>
      </c>
      <c r="P96" s="98">
        <f>K96*0.202</f>
        <v>1636.8842952</v>
      </c>
      <c r="Q96" s="98">
        <f t="shared" si="25"/>
        <v>15234.611789628</v>
      </c>
      <c r="R96" s="98">
        <f t="shared" si="26"/>
        <v>1523.4611789628</v>
      </c>
      <c r="S96" s="98"/>
      <c r="T96" s="98">
        <f t="shared" si="28"/>
        <v>16758.0729685908</v>
      </c>
      <c r="U96" s="104">
        <f t="shared" si="17"/>
        <v>4189.5182421477</v>
      </c>
      <c r="V96" s="100">
        <f t="shared" si="27"/>
        <v>7130.981088</v>
      </c>
      <c r="W96" s="101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</row>
    <row r="97" spans="1:37" ht="32.25">
      <c r="A97" s="86">
        <v>91</v>
      </c>
      <c r="B97" s="52" t="s">
        <v>285</v>
      </c>
      <c r="C97" s="3">
        <v>13</v>
      </c>
      <c r="D97" s="3">
        <v>244</v>
      </c>
      <c r="E97" s="8">
        <v>75</v>
      </c>
      <c r="F97" s="3">
        <v>280</v>
      </c>
      <c r="G97" s="3">
        <v>6</v>
      </c>
      <c r="H97" s="4">
        <f t="shared" si="15"/>
        <v>19980</v>
      </c>
      <c r="I97" s="4">
        <f t="shared" si="18"/>
        <v>10349.64</v>
      </c>
      <c r="J97" s="4">
        <f t="shared" si="19"/>
        <v>9159.55128</v>
      </c>
      <c r="K97" s="4">
        <f t="shared" si="20"/>
        <v>39489.19128</v>
      </c>
      <c r="L97" s="4">
        <f t="shared" si="16"/>
        <v>34751.6730021384</v>
      </c>
      <c r="M97" s="4">
        <f t="shared" si="21"/>
        <v>10464.6356892</v>
      </c>
      <c r="N97" s="4">
        <f t="shared" si="22"/>
        <v>3160.3199781384</v>
      </c>
      <c r="O97" s="4">
        <f t="shared" si="23"/>
        <v>13149.90069624</v>
      </c>
      <c r="P97" s="4">
        <f t="shared" si="24"/>
        <v>7976.816638560001</v>
      </c>
      <c r="Q97" s="4">
        <f t="shared" si="25"/>
        <v>74240.8642821384</v>
      </c>
      <c r="R97" s="4">
        <f t="shared" si="26"/>
        <v>7424.08642821384</v>
      </c>
      <c r="S97" s="4"/>
      <c r="T97" s="4">
        <f t="shared" si="28"/>
        <v>81664.95071035223</v>
      </c>
      <c r="U97" s="19">
        <f t="shared" si="17"/>
        <v>6281.91928541171</v>
      </c>
      <c r="V97" s="48">
        <f t="shared" si="27"/>
        <v>34750.4883264</v>
      </c>
      <c r="W97" s="44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30.75" customHeight="1">
      <c r="A98" s="86">
        <v>92</v>
      </c>
      <c r="B98" s="52" t="s">
        <v>198</v>
      </c>
      <c r="C98" s="3">
        <v>8</v>
      </c>
      <c r="D98" s="3">
        <v>72</v>
      </c>
      <c r="E98" s="8">
        <v>75</v>
      </c>
      <c r="F98" s="3">
        <v>352</v>
      </c>
      <c r="G98" s="3">
        <v>6</v>
      </c>
      <c r="H98" s="4">
        <f t="shared" si="15"/>
        <v>7512</v>
      </c>
      <c r="I98" s="4">
        <f t="shared" si="18"/>
        <v>3891.216</v>
      </c>
      <c r="J98" s="4">
        <f t="shared" si="19"/>
        <v>3443.771232</v>
      </c>
      <c r="K98" s="4">
        <f t="shared" si="20"/>
        <v>14846.987232</v>
      </c>
      <c r="L98" s="4">
        <f t="shared" si="16"/>
        <v>13065.79417377696</v>
      </c>
      <c r="M98" s="4">
        <f t="shared" si="21"/>
        <v>3934.45161648</v>
      </c>
      <c r="N98" s="4">
        <f t="shared" si="22"/>
        <v>1188.20438817696</v>
      </c>
      <c r="O98" s="4">
        <f t="shared" si="23"/>
        <v>4944.046748256</v>
      </c>
      <c r="P98" s="4">
        <f t="shared" si="24"/>
        <v>2999.091420864</v>
      </c>
      <c r="Q98" s="4">
        <f t="shared" si="25"/>
        <v>27912.781405776957</v>
      </c>
      <c r="R98" s="4">
        <f t="shared" si="26"/>
        <v>2791.278140577696</v>
      </c>
      <c r="S98" s="4"/>
      <c r="T98" s="4">
        <f t="shared" si="28"/>
        <v>30704.059546354652</v>
      </c>
      <c r="U98" s="19">
        <f t="shared" si="17"/>
        <v>3838.0074432943316</v>
      </c>
      <c r="V98" s="48">
        <f t="shared" si="27"/>
        <v>13065.34876416</v>
      </c>
      <c r="W98" s="44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103" customFormat="1" ht="31.5" customHeight="1">
      <c r="A99" s="94">
        <v>93</v>
      </c>
      <c r="B99" s="95" t="s">
        <v>199</v>
      </c>
      <c r="C99" s="96">
        <v>8</v>
      </c>
      <c r="D99" s="96">
        <v>100</v>
      </c>
      <c r="E99" s="97">
        <v>75</v>
      </c>
      <c r="F99" s="96">
        <v>300</v>
      </c>
      <c r="G99" s="96">
        <v>7</v>
      </c>
      <c r="H99" s="98">
        <f t="shared" si="15"/>
        <v>9600</v>
      </c>
      <c r="I99" s="98">
        <f t="shared" si="18"/>
        <v>4972.8</v>
      </c>
      <c r="J99" s="98">
        <f t="shared" si="19"/>
        <v>4400.9856</v>
      </c>
      <c r="K99" s="98">
        <f t="shared" si="20"/>
        <v>18973.7856</v>
      </c>
      <c r="L99" s="98">
        <f t="shared" si="16"/>
        <v>19258.961597568</v>
      </c>
      <c r="M99" s="98">
        <f t="shared" si="21"/>
        <v>5028.053184</v>
      </c>
      <c r="N99" s="98">
        <f t="shared" si="22"/>
        <v>1518.472061568</v>
      </c>
      <c r="O99" s="98">
        <f>K99*0.44</f>
        <v>8348.465664</v>
      </c>
      <c r="P99" s="98">
        <f>K99*0.23</f>
        <v>4363.970688</v>
      </c>
      <c r="Q99" s="98">
        <f t="shared" si="25"/>
        <v>38232.747197567995</v>
      </c>
      <c r="R99" s="98">
        <f>Q99*0.05</f>
        <v>1911.6373598783998</v>
      </c>
      <c r="S99" s="98"/>
      <c r="T99" s="98">
        <f t="shared" si="28"/>
        <v>40144.38455744639</v>
      </c>
      <c r="U99" s="104">
        <f t="shared" si="17"/>
        <v>5018.048069680799</v>
      </c>
      <c r="V99" s="100">
        <f>K99*1.015</f>
        <v>19258.392384</v>
      </c>
      <c r="W99" s="105" t="s">
        <v>267</v>
      </c>
      <c r="X99" s="102">
        <v>4200</v>
      </c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</row>
    <row r="100" spans="1:37" ht="18.75">
      <c r="A100" s="86">
        <v>94</v>
      </c>
      <c r="B100" s="52" t="s">
        <v>200</v>
      </c>
      <c r="C100" s="3">
        <v>10</v>
      </c>
      <c r="D100" s="3">
        <v>100</v>
      </c>
      <c r="E100" s="8">
        <v>75</v>
      </c>
      <c r="F100" s="3">
        <v>300</v>
      </c>
      <c r="G100" s="3">
        <v>7</v>
      </c>
      <c r="H100" s="4">
        <f>D100*E100+F100*G100</f>
        <v>9600</v>
      </c>
      <c r="I100" s="4">
        <f>H100*0.518</f>
        <v>4972.8</v>
      </c>
      <c r="J100" s="4">
        <f>(H100+I100)*0.302</f>
        <v>4400.9856</v>
      </c>
      <c r="K100" s="4">
        <f>SUM(H100:J100)</f>
        <v>18973.7856</v>
      </c>
      <c r="L100" s="4">
        <f>SUM(M100:P100)</f>
        <v>19258.961597568</v>
      </c>
      <c r="M100" s="4">
        <f>K100*0.265</f>
        <v>5028.053184</v>
      </c>
      <c r="N100" s="4">
        <f>M100*0.302</f>
        <v>1518.472061568</v>
      </c>
      <c r="O100" s="4">
        <f>K100*0.44</f>
        <v>8348.465664</v>
      </c>
      <c r="P100" s="4">
        <f>K100*0.23</f>
        <v>4363.970688</v>
      </c>
      <c r="Q100" s="4">
        <f>K100+L100</f>
        <v>38232.747197567995</v>
      </c>
      <c r="R100" s="4">
        <f>Q100*0.1</f>
        <v>3823.2747197567996</v>
      </c>
      <c r="S100" s="4"/>
      <c r="T100" s="4">
        <f>Q100+R100+S100</f>
        <v>42056.0219173248</v>
      </c>
      <c r="U100" s="72">
        <f>T100/C100</f>
        <v>4205.60219173248</v>
      </c>
      <c r="V100" s="48">
        <f>K100*0.88</f>
        <v>16696.931328</v>
      </c>
      <c r="W100" s="44" t="s">
        <v>246</v>
      </c>
      <c r="X100" s="1">
        <v>4200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103" customFormat="1" ht="18.75">
      <c r="A101" s="94">
        <v>95</v>
      </c>
      <c r="B101" s="95" t="s">
        <v>201</v>
      </c>
      <c r="C101" s="96">
        <v>6</v>
      </c>
      <c r="D101" s="96">
        <v>88</v>
      </c>
      <c r="E101" s="97">
        <v>75</v>
      </c>
      <c r="F101" s="96">
        <v>176</v>
      </c>
      <c r="G101" s="96">
        <v>6</v>
      </c>
      <c r="H101" s="98">
        <f t="shared" si="15"/>
        <v>7656</v>
      </c>
      <c r="I101" s="98">
        <f t="shared" si="18"/>
        <v>3965.808</v>
      </c>
      <c r="J101" s="98">
        <f t="shared" si="19"/>
        <v>3509.786016</v>
      </c>
      <c r="K101" s="98">
        <f t="shared" si="20"/>
        <v>15131.594016000001</v>
      </c>
      <c r="L101" s="98">
        <f t="shared" si="16"/>
        <v>13316.256681900482</v>
      </c>
      <c r="M101" s="98">
        <f t="shared" si="21"/>
        <v>4009.8724142400006</v>
      </c>
      <c r="N101" s="98">
        <f t="shared" si="22"/>
        <v>1210.9814691004801</v>
      </c>
      <c r="O101" s="98">
        <f t="shared" si="23"/>
        <v>5038.820807328</v>
      </c>
      <c r="P101" s="98">
        <f t="shared" si="24"/>
        <v>3056.5819912320003</v>
      </c>
      <c r="Q101" s="98">
        <f t="shared" si="25"/>
        <v>28447.85069790048</v>
      </c>
      <c r="R101" s="98">
        <f>Q101*0.07</f>
        <v>1991.3495488530339</v>
      </c>
      <c r="S101" s="98"/>
      <c r="T101" s="98">
        <f t="shared" si="28"/>
        <v>30439.200246753517</v>
      </c>
      <c r="U101" s="99">
        <f t="shared" si="17"/>
        <v>5073.200041125586</v>
      </c>
      <c r="V101" s="100">
        <f t="shared" si="27"/>
        <v>13315.802734080002</v>
      </c>
      <c r="W101" s="101" t="s">
        <v>268</v>
      </c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</row>
    <row r="102" spans="1:37" ht="18.75">
      <c r="A102" s="86">
        <v>96</v>
      </c>
      <c r="B102" s="52" t="s">
        <v>202</v>
      </c>
      <c r="C102" s="3">
        <v>3</v>
      </c>
      <c r="D102" s="3">
        <v>44</v>
      </c>
      <c r="E102" s="8">
        <v>75</v>
      </c>
      <c r="F102" s="3">
        <v>132</v>
      </c>
      <c r="G102" s="3">
        <v>6</v>
      </c>
      <c r="H102" s="4">
        <f t="shared" si="15"/>
        <v>4092</v>
      </c>
      <c r="I102" s="4">
        <f t="shared" si="18"/>
        <v>2119.656</v>
      </c>
      <c r="J102" s="4">
        <f t="shared" si="19"/>
        <v>1875.920112</v>
      </c>
      <c r="K102" s="4">
        <f t="shared" si="20"/>
        <v>8087.576112</v>
      </c>
      <c r="L102" s="4">
        <f t="shared" si="16"/>
        <v>7117.30960584336</v>
      </c>
      <c r="M102" s="4">
        <f t="shared" si="21"/>
        <v>2143.20766968</v>
      </c>
      <c r="N102" s="4">
        <f t="shared" si="22"/>
        <v>647.2487162433599</v>
      </c>
      <c r="O102" s="4">
        <f t="shared" si="23"/>
        <v>2693.162845296</v>
      </c>
      <c r="P102" s="4">
        <f t="shared" si="24"/>
        <v>1633.690374624</v>
      </c>
      <c r="Q102" s="4">
        <f t="shared" si="25"/>
        <v>15204.88571784336</v>
      </c>
      <c r="R102" s="4">
        <f t="shared" si="26"/>
        <v>1520.4885717843363</v>
      </c>
      <c r="S102" s="4"/>
      <c r="T102" s="4">
        <f t="shared" si="28"/>
        <v>16725.374289627696</v>
      </c>
      <c r="U102" s="19">
        <f t="shared" si="17"/>
        <v>5575.124763209232</v>
      </c>
      <c r="V102" s="48">
        <f t="shared" si="27"/>
        <v>7117.066978559999</v>
      </c>
      <c r="W102" s="44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8.75">
      <c r="A103" s="86">
        <v>97</v>
      </c>
      <c r="B103" s="52" t="s">
        <v>203</v>
      </c>
      <c r="C103" s="3">
        <v>3</v>
      </c>
      <c r="D103" s="3">
        <v>56</v>
      </c>
      <c r="E103" s="8">
        <v>75</v>
      </c>
      <c r="F103" s="3">
        <v>120</v>
      </c>
      <c r="G103" s="3">
        <v>6</v>
      </c>
      <c r="H103" s="4">
        <f t="shared" si="15"/>
        <v>4920</v>
      </c>
      <c r="I103" s="4">
        <f t="shared" si="18"/>
        <v>2548.56</v>
      </c>
      <c r="J103" s="4">
        <f t="shared" si="19"/>
        <v>2255.50512</v>
      </c>
      <c r="K103" s="4">
        <f t="shared" si="20"/>
        <v>9724.06512</v>
      </c>
      <c r="L103" s="4">
        <f t="shared" si="16"/>
        <v>8557.4690275536</v>
      </c>
      <c r="M103" s="4">
        <f t="shared" si="21"/>
        <v>2576.8772568</v>
      </c>
      <c r="N103" s="4">
        <f t="shared" si="22"/>
        <v>778.2169315535999</v>
      </c>
      <c r="O103" s="4">
        <f t="shared" si="23"/>
        <v>3238.11368496</v>
      </c>
      <c r="P103" s="4">
        <f t="shared" si="24"/>
        <v>1964.26115424</v>
      </c>
      <c r="Q103" s="4">
        <f t="shared" si="25"/>
        <v>18281.534147553597</v>
      </c>
      <c r="R103" s="4">
        <f>Q103*0.01</f>
        <v>182.81534147553597</v>
      </c>
      <c r="S103" s="4"/>
      <c r="T103" s="4">
        <f t="shared" si="28"/>
        <v>18464.349489029133</v>
      </c>
      <c r="U103" s="19">
        <f t="shared" si="17"/>
        <v>6154.783163009711</v>
      </c>
      <c r="V103" s="48">
        <f t="shared" si="27"/>
        <v>8557.1773056</v>
      </c>
      <c r="W103" s="44">
        <v>1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.75">
      <c r="A104" s="86">
        <v>98</v>
      </c>
      <c r="B104" s="52" t="s">
        <v>204</v>
      </c>
      <c r="C104" s="3">
        <v>3</v>
      </c>
      <c r="D104" s="3">
        <v>56</v>
      </c>
      <c r="E104" s="8">
        <v>75</v>
      </c>
      <c r="F104" s="3">
        <v>120</v>
      </c>
      <c r="G104" s="3">
        <v>6</v>
      </c>
      <c r="H104" s="4">
        <f t="shared" si="15"/>
        <v>4920</v>
      </c>
      <c r="I104" s="4">
        <f t="shared" si="18"/>
        <v>2548.56</v>
      </c>
      <c r="J104" s="4">
        <f t="shared" si="19"/>
        <v>2255.50512</v>
      </c>
      <c r="K104" s="4">
        <f t="shared" si="20"/>
        <v>9724.06512</v>
      </c>
      <c r="L104" s="4">
        <f t="shared" si="16"/>
        <v>8557.4690275536</v>
      </c>
      <c r="M104" s="4">
        <f t="shared" si="21"/>
        <v>2576.8772568</v>
      </c>
      <c r="N104" s="4">
        <f t="shared" si="22"/>
        <v>778.2169315535999</v>
      </c>
      <c r="O104" s="4">
        <f t="shared" si="23"/>
        <v>3238.11368496</v>
      </c>
      <c r="P104" s="4">
        <f t="shared" si="24"/>
        <v>1964.26115424</v>
      </c>
      <c r="Q104" s="4">
        <f t="shared" si="25"/>
        <v>18281.534147553597</v>
      </c>
      <c r="R104" s="4">
        <f>Q104*0.01</f>
        <v>182.81534147553597</v>
      </c>
      <c r="S104" s="4"/>
      <c r="T104" s="4">
        <f t="shared" si="28"/>
        <v>18464.349489029133</v>
      </c>
      <c r="U104" s="19">
        <f t="shared" si="17"/>
        <v>6154.783163009711</v>
      </c>
      <c r="V104" s="48">
        <f t="shared" si="27"/>
        <v>8557.1773056</v>
      </c>
      <c r="W104" s="44">
        <v>1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8.75">
      <c r="A105" s="86">
        <v>99</v>
      </c>
      <c r="B105" s="52" t="s">
        <v>205</v>
      </c>
      <c r="C105" s="3">
        <v>6</v>
      </c>
      <c r="D105" s="3">
        <v>120</v>
      </c>
      <c r="E105" s="8">
        <v>75</v>
      </c>
      <c r="F105" s="3">
        <v>120</v>
      </c>
      <c r="G105" s="3">
        <v>6</v>
      </c>
      <c r="H105" s="4">
        <f t="shared" si="15"/>
        <v>9720</v>
      </c>
      <c r="I105" s="4">
        <f t="shared" si="18"/>
        <v>5034.96</v>
      </c>
      <c r="J105" s="4">
        <f t="shared" si="19"/>
        <v>4455.99792</v>
      </c>
      <c r="K105" s="4">
        <f t="shared" si="20"/>
        <v>19210.95792</v>
      </c>
      <c r="L105" s="4">
        <f t="shared" si="16"/>
        <v>16906.2192983376</v>
      </c>
      <c r="M105" s="4">
        <f t="shared" si="21"/>
        <v>5090.903848800001</v>
      </c>
      <c r="N105" s="4">
        <f t="shared" si="22"/>
        <v>1537.4529623376002</v>
      </c>
      <c r="O105" s="4">
        <f t="shared" si="23"/>
        <v>6397.248987360001</v>
      </c>
      <c r="P105" s="4">
        <f t="shared" si="24"/>
        <v>3880.6134998400003</v>
      </c>
      <c r="Q105" s="4">
        <f t="shared" si="25"/>
        <v>36117.1772183376</v>
      </c>
      <c r="R105" s="4">
        <f>Q105*0.05</f>
        <v>1805.85886091688</v>
      </c>
      <c r="S105" s="4"/>
      <c r="T105" s="4">
        <f t="shared" si="28"/>
        <v>37923.03607925448</v>
      </c>
      <c r="U105" s="19">
        <f t="shared" si="17"/>
        <v>6320.50601320908</v>
      </c>
      <c r="V105" s="48">
        <f t="shared" si="27"/>
        <v>16905.6429696</v>
      </c>
      <c r="W105" s="44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8.75">
      <c r="A106" s="86">
        <v>100</v>
      </c>
      <c r="B106" s="52" t="s">
        <v>206</v>
      </c>
      <c r="C106" s="3">
        <v>3</v>
      </c>
      <c r="D106" s="3">
        <v>48</v>
      </c>
      <c r="E106" s="8">
        <v>75</v>
      </c>
      <c r="F106" s="3">
        <v>192</v>
      </c>
      <c r="G106" s="3">
        <v>6</v>
      </c>
      <c r="H106" s="4">
        <f t="shared" si="15"/>
        <v>4752</v>
      </c>
      <c r="I106" s="4">
        <f t="shared" si="18"/>
        <v>2461.536</v>
      </c>
      <c r="J106" s="4">
        <f t="shared" si="19"/>
        <v>2178.487872</v>
      </c>
      <c r="K106" s="4">
        <f t="shared" si="20"/>
        <v>9392.023872</v>
      </c>
      <c r="L106" s="4">
        <f t="shared" si="16"/>
        <v>8265.26276807616</v>
      </c>
      <c r="M106" s="4">
        <f t="shared" si="21"/>
        <v>2488.88632608</v>
      </c>
      <c r="N106" s="4">
        <f t="shared" si="22"/>
        <v>751.64367047616</v>
      </c>
      <c r="O106" s="4">
        <f t="shared" si="23"/>
        <v>3127.543949376</v>
      </c>
      <c r="P106" s="4">
        <f t="shared" si="24"/>
        <v>1897.1888221440001</v>
      </c>
      <c r="Q106" s="4">
        <f t="shared" si="25"/>
        <v>17657.28664007616</v>
      </c>
      <c r="R106" s="4">
        <f t="shared" si="26"/>
        <v>1765.728664007616</v>
      </c>
      <c r="S106" s="4"/>
      <c r="T106" s="4">
        <f t="shared" si="28"/>
        <v>19423.015304083776</v>
      </c>
      <c r="U106" s="19">
        <f t="shared" si="17"/>
        <v>6474.338434694592</v>
      </c>
      <c r="V106" s="48">
        <f t="shared" si="27"/>
        <v>8264.98100736</v>
      </c>
      <c r="W106" s="44">
        <v>5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8.75">
      <c r="A107" s="86">
        <v>101</v>
      </c>
      <c r="B107" s="52" t="s">
        <v>262</v>
      </c>
      <c r="C107" s="3">
        <v>3</v>
      </c>
      <c r="D107" s="3">
        <v>48</v>
      </c>
      <c r="E107" s="8">
        <v>75</v>
      </c>
      <c r="F107" s="3">
        <v>128</v>
      </c>
      <c r="G107" s="3">
        <v>6</v>
      </c>
      <c r="H107" s="4">
        <f t="shared" si="15"/>
        <v>4368</v>
      </c>
      <c r="I107" s="4">
        <f t="shared" si="18"/>
        <v>2262.6240000000003</v>
      </c>
      <c r="J107" s="4">
        <f t="shared" si="19"/>
        <v>2002.4484479999999</v>
      </c>
      <c r="K107" s="4">
        <f t="shared" si="20"/>
        <v>8633.072447999999</v>
      </c>
      <c r="L107" s="4">
        <f t="shared" si="16"/>
        <v>7597.362746413439</v>
      </c>
      <c r="M107" s="4">
        <f t="shared" si="21"/>
        <v>2287.76419872</v>
      </c>
      <c r="N107" s="4">
        <f t="shared" si="22"/>
        <v>690.90478801344</v>
      </c>
      <c r="O107" s="4">
        <f t="shared" si="23"/>
        <v>2874.813125184</v>
      </c>
      <c r="P107" s="4">
        <f t="shared" si="24"/>
        <v>1743.8806344959999</v>
      </c>
      <c r="Q107" s="4">
        <f t="shared" si="25"/>
        <v>16230.435194413438</v>
      </c>
      <c r="R107" s="4">
        <f t="shared" si="26"/>
        <v>1623.043519441344</v>
      </c>
      <c r="S107" s="4"/>
      <c r="T107" s="4">
        <f t="shared" si="28"/>
        <v>17853.478713854784</v>
      </c>
      <c r="U107" s="19">
        <f t="shared" si="17"/>
        <v>5951.159571284928</v>
      </c>
      <c r="V107" s="48">
        <f t="shared" si="27"/>
        <v>7597.103754239999</v>
      </c>
      <c r="W107" s="44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8.75">
      <c r="A108" s="86">
        <v>102</v>
      </c>
      <c r="B108" s="52" t="s">
        <v>207</v>
      </c>
      <c r="C108" s="3">
        <v>5</v>
      </c>
      <c r="D108" s="3">
        <v>76</v>
      </c>
      <c r="E108" s="8">
        <v>75</v>
      </c>
      <c r="F108" s="3">
        <v>100</v>
      </c>
      <c r="G108" s="3">
        <v>6</v>
      </c>
      <c r="H108" s="4">
        <f t="shared" si="15"/>
        <v>6300</v>
      </c>
      <c r="I108" s="4">
        <f t="shared" si="18"/>
        <v>3263.4</v>
      </c>
      <c r="J108" s="4">
        <f t="shared" si="19"/>
        <v>2888.1468</v>
      </c>
      <c r="K108" s="4">
        <f t="shared" si="20"/>
        <v>12451.5468</v>
      </c>
      <c r="L108" s="4">
        <f t="shared" si="16"/>
        <v>10957.734730404001</v>
      </c>
      <c r="M108" s="4">
        <f t="shared" si="21"/>
        <v>3299.6599020000003</v>
      </c>
      <c r="N108" s="4">
        <f t="shared" si="22"/>
        <v>996.4972904040001</v>
      </c>
      <c r="O108" s="4">
        <f t="shared" si="23"/>
        <v>4146.3650844</v>
      </c>
      <c r="P108" s="4">
        <f t="shared" si="24"/>
        <v>2515.2124536</v>
      </c>
      <c r="Q108" s="4">
        <f t="shared" si="25"/>
        <v>23409.281530404</v>
      </c>
      <c r="R108" s="4">
        <f t="shared" si="26"/>
        <v>2340.9281530404</v>
      </c>
      <c r="S108" s="4"/>
      <c r="T108" s="4">
        <f t="shared" si="28"/>
        <v>25750.209683444402</v>
      </c>
      <c r="U108" s="19">
        <f t="shared" si="17"/>
        <v>5150.04193668888</v>
      </c>
      <c r="V108" s="48">
        <f t="shared" si="27"/>
        <v>10957.361184</v>
      </c>
      <c r="W108" s="44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8.75">
      <c r="A109" s="86">
        <v>103</v>
      </c>
      <c r="B109" s="52" t="s">
        <v>208</v>
      </c>
      <c r="C109" s="3">
        <v>4</v>
      </c>
      <c r="D109" s="3">
        <v>64</v>
      </c>
      <c r="E109" s="8">
        <v>75</v>
      </c>
      <c r="F109" s="3">
        <v>104</v>
      </c>
      <c r="G109" s="3">
        <v>6</v>
      </c>
      <c r="H109" s="4">
        <f t="shared" si="15"/>
        <v>5424</v>
      </c>
      <c r="I109" s="4">
        <f t="shared" si="18"/>
        <v>2809.632</v>
      </c>
      <c r="J109" s="4">
        <f t="shared" si="19"/>
        <v>2486.5568639999997</v>
      </c>
      <c r="K109" s="4">
        <f t="shared" si="20"/>
        <v>10720.188864</v>
      </c>
      <c r="L109" s="4">
        <f t="shared" si="16"/>
        <v>9434.08780598592</v>
      </c>
      <c r="M109" s="4">
        <f t="shared" si="21"/>
        <v>2840.85004896</v>
      </c>
      <c r="N109" s="4">
        <f t="shared" si="22"/>
        <v>857.93671478592</v>
      </c>
      <c r="O109" s="4">
        <f t="shared" si="23"/>
        <v>3569.822891712</v>
      </c>
      <c r="P109" s="4">
        <f t="shared" si="24"/>
        <v>2165.4781505280002</v>
      </c>
      <c r="Q109" s="4">
        <f t="shared" si="25"/>
        <v>20154.27666998592</v>
      </c>
      <c r="R109" s="4">
        <f t="shared" si="26"/>
        <v>2015.427666998592</v>
      </c>
      <c r="S109" s="4"/>
      <c r="T109" s="4">
        <f t="shared" si="28"/>
        <v>22169.704336984512</v>
      </c>
      <c r="U109" s="19">
        <f t="shared" si="17"/>
        <v>5542.426084246128</v>
      </c>
      <c r="V109" s="48">
        <f t="shared" si="27"/>
        <v>9433.76620032</v>
      </c>
      <c r="W109" s="44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8.75">
      <c r="A110" s="86">
        <v>104</v>
      </c>
      <c r="B110" s="52" t="s">
        <v>209</v>
      </c>
      <c r="C110" s="3">
        <v>4</v>
      </c>
      <c r="D110" s="3">
        <v>72</v>
      </c>
      <c r="E110" s="8">
        <v>75</v>
      </c>
      <c r="F110" s="3">
        <v>104</v>
      </c>
      <c r="G110" s="3">
        <v>8</v>
      </c>
      <c r="H110" s="4">
        <f t="shared" si="15"/>
        <v>6232</v>
      </c>
      <c r="I110" s="4">
        <f t="shared" si="18"/>
        <v>3228.176</v>
      </c>
      <c r="J110" s="4">
        <f t="shared" si="19"/>
        <v>2856.9731519999996</v>
      </c>
      <c r="K110" s="4">
        <f t="shared" si="20"/>
        <v>12317.149151999998</v>
      </c>
      <c r="L110" s="4">
        <f t="shared" si="16"/>
        <v>10839.460768234558</v>
      </c>
      <c r="M110" s="4">
        <f t="shared" si="21"/>
        <v>3264.0445252799996</v>
      </c>
      <c r="N110" s="4">
        <f t="shared" si="22"/>
        <v>985.7414466345598</v>
      </c>
      <c r="O110" s="4">
        <f t="shared" si="23"/>
        <v>4101.610667616</v>
      </c>
      <c r="P110" s="4">
        <f t="shared" si="24"/>
        <v>2488.064128704</v>
      </c>
      <c r="Q110" s="4">
        <f t="shared" si="25"/>
        <v>23156.609920234558</v>
      </c>
      <c r="R110" s="4">
        <f t="shared" si="26"/>
        <v>2315.660992023456</v>
      </c>
      <c r="S110" s="4"/>
      <c r="T110" s="4">
        <f t="shared" si="28"/>
        <v>25472.270912258013</v>
      </c>
      <c r="U110" s="19">
        <f t="shared" si="17"/>
        <v>6368.067728064503</v>
      </c>
      <c r="V110" s="48">
        <f t="shared" si="27"/>
        <v>10839.091253759998</v>
      </c>
      <c r="W110" s="44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8.75">
      <c r="A111" s="86">
        <v>105</v>
      </c>
      <c r="B111" s="52" t="s">
        <v>286</v>
      </c>
      <c r="C111" s="3">
        <v>6</v>
      </c>
      <c r="D111" s="3">
        <v>160</v>
      </c>
      <c r="E111" s="8">
        <v>75</v>
      </c>
      <c r="F111" s="3"/>
      <c r="G111" s="3">
        <v>6</v>
      </c>
      <c r="H111" s="4">
        <f t="shared" si="15"/>
        <v>12000</v>
      </c>
      <c r="I111" s="4">
        <f t="shared" si="18"/>
        <v>6216</v>
      </c>
      <c r="J111" s="4">
        <f t="shared" si="19"/>
        <v>5501.232</v>
      </c>
      <c r="K111" s="4">
        <f t="shared" si="20"/>
        <v>23717.232</v>
      </c>
      <c r="L111" s="4">
        <f t="shared" si="16"/>
        <v>20871.87567696</v>
      </c>
      <c r="M111" s="4">
        <f t="shared" si="21"/>
        <v>6285.06648</v>
      </c>
      <c r="N111" s="4">
        <f t="shared" si="22"/>
        <v>1898.09007696</v>
      </c>
      <c r="O111" s="4">
        <f t="shared" si="23"/>
        <v>7897.838256</v>
      </c>
      <c r="P111" s="4">
        <f t="shared" si="24"/>
        <v>4790.880864000001</v>
      </c>
      <c r="Q111" s="4">
        <f t="shared" si="25"/>
        <v>44589.107676960004</v>
      </c>
      <c r="R111" s="4">
        <f t="shared" si="26"/>
        <v>4458.910767696</v>
      </c>
      <c r="S111" s="4"/>
      <c r="T111" s="4">
        <f t="shared" si="28"/>
        <v>49048.018444656</v>
      </c>
      <c r="U111" s="19">
        <f t="shared" si="17"/>
        <v>8174.669740776</v>
      </c>
      <c r="V111" s="48">
        <f t="shared" si="27"/>
        <v>20871.16416</v>
      </c>
      <c r="W111" s="44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8.75">
      <c r="A112" s="86">
        <v>106</v>
      </c>
      <c r="B112" s="52" t="s">
        <v>210</v>
      </c>
      <c r="C112" s="3">
        <v>6</v>
      </c>
      <c r="D112" s="3">
        <v>72</v>
      </c>
      <c r="E112" s="8">
        <v>75</v>
      </c>
      <c r="F112" s="3">
        <v>192</v>
      </c>
      <c r="G112" s="3">
        <v>6</v>
      </c>
      <c r="H112" s="4">
        <f t="shared" si="15"/>
        <v>6552</v>
      </c>
      <c r="I112" s="4">
        <f t="shared" si="18"/>
        <v>3393.936</v>
      </c>
      <c r="J112" s="4">
        <f t="shared" si="19"/>
        <v>3003.6726719999997</v>
      </c>
      <c r="K112" s="4">
        <f t="shared" si="20"/>
        <v>12949.608671999998</v>
      </c>
      <c r="L112" s="4">
        <f t="shared" si="16"/>
        <v>11396.044119620161</v>
      </c>
      <c r="M112" s="4">
        <f t="shared" si="21"/>
        <v>3431.6462980799997</v>
      </c>
      <c r="N112" s="4">
        <f t="shared" si="22"/>
        <v>1036.3571820201598</v>
      </c>
      <c r="O112" s="4">
        <f t="shared" si="23"/>
        <v>4312.219687776</v>
      </c>
      <c r="P112" s="4">
        <f t="shared" si="24"/>
        <v>2615.820951744</v>
      </c>
      <c r="Q112" s="4">
        <f t="shared" si="25"/>
        <v>24345.65279162016</v>
      </c>
      <c r="R112" s="4">
        <f t="shared" si="26"/>
        <v>2434.565279162016</v>
      </c>
      <c r="S112" s="4"/>
      <c r="T112" s="4">
        <f t="shared" si="28"/>
        <v>26780.218070782175</v>
      </c>
      <c r="U112" s="19">
        <f t="shared" si="17"/>
        <v>4463.369678463696</v>
      </c>
      <c r="V112" s="48">
        <f t="shared" si="27"/>
        <v>11395.65563136</v>
      </c>
      <c r="W112" s="44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33" customHeight="1">
      <c r="A113" s="86">
        <v>107</v>
      </c>
      <c r="B113" s="56" t="s">
        <v>211</v>
      </c>
      <c r="C113" s="3">
        <v>8</v>
      </c>
      <c r="D113" s="3">
        <v>128</v>
      </c>
      <c r="E113" s="8">
        <v>75</v>
      </c>
      <c r="F113" s="3">
        <v>392</v>
      </c>
      <c r="G113" s="3">
        <v>6</v>
      </c>
      <c r="H113" s="4">
        <f t="shared" si="15"/>
        <v>11952</v>
      </c>
      <c r="I113" s="4">
        <f t="shared" si="18"/>
        <v>6191.136</v>
      </c>
      <c r="J113" s="4">
        <f t="shared" si="19"/>
        <v>5479.227072</v>
      </c>
      <c r="K113" s="4">
        <f t="shared" si="20"/>
        <v>23622.363072</v>
      </c>
      <c r="L113" s="4">
        <f t="shared" si="16"/>
        <v>20788.388174252163</v>
      </c>
      <c r="M113" s="4">
        <f t="shared" si="21"/>
        <v>6259.92621408</v>
      </c>
      <c r="N113" s="4">
        <f t="shared" si="22"/>
        <v>1890.49771665216</v>
      </c>
      <c r="O113" s="4">
        <f t="shared" si="23"/>
        <v>7866.2469029760005</v>
      </c>
      <c r="P113" s="4">
        <f t="shared" si="24"/>
        <v>4771.717340544001</v>
      </c>
      <c r="Q113" s="4">
        <f t="shared" si="25"/>
        <v>44410.75124625216</v>
      </c>
      <c r="R113" s="4">
        <f t="shared" si="26"/>
        <v>4441.075124625217</v>
      </c>
      <c r="S113" s="4"/>
      <c r="T113" s="4">
        <f t="shared" si="28"/>
        <v>48851.82637087738</v>
      </c>
      <c r="U113" s="19">
        <f t="shared" si="17"/>
        <v>6106.478296359673</v>
      </c>
      <c r="V113" s="48">
        <f t="shared" si="27"/>
        <v>20787.67950336</v>
      </c>
      <c r="W113" s="44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32.25">
      <c r="A114" s="86">
        <v>108</v>
      </c>
      <c r="B114" s="52" t="s">
        <v>287</v>
      </c>
      <c r="C114" s="3">
        <v>8</v>
      </c>
      <c r="D114" s="3">
        <v>132</v>
      </c>
      <c r="E114" s="8">
        <v>75</v>
      </c>
      <c r="F114" s="3">
        <v>192</v>
      </c>
      <c r="G114" s="3">
        <v>6</v>
      </c>
      <c r="H114" s="4">
        <f t="shared" si="15"/>
        <v>11052</v>
      </c>
      <c r="I114" s="4">
        <f t="shared" si="18"/>
        <v>5724.936000000001</v>
      </c>
      <c r="J114" s="4">
        <f t="shared" si="19"/>
        <v>5066.634672</v>
      </c>
      <c r="K114" s="4">
        <f t="shared" si="20"/>
        <v>21843.570672</v>
      </c>
      <c r="L114" s="4">
        <f t="shared" si="16"/>
        <v>19222.997498480163</v>
      </c>
      <c r="M114" s="4">
        <f t="shared" si="21"/>
        <v>5788.546228080001</v>
      </c>
      <c r="N114" s="4">
        <f t="shared" si="22"/>
        <v>1748.1409608801603</v>
      </c>
      <c r="O114" s="4">
        <f t="shared" si="23"/>
        <v>7273.909033776001</v>
      </c>
      <c r="P114" s="4">
        <f t="shared" si="24"/>
        <v>4412.4012757440005</v>
      </c>
      <c r="Q114" s="4">
        <f t="shared" si="25"/>
        <v>41066.56817048017</v>
      </c>
      <c r="R114" s="4">
        <f t="shared" si="26"/>
        <v>4106.656817048017</v>
      </c>
      <c r="S114" s="4"/>
      <c r="T114" s="4">
        <f t="shared" si="28"/>
        <v>45173.224987528185</v>
      </c>
      <c r="U114" s="19">
        <f t="shared" si="17"/>
        <v>5646.653123441023</v>
      </c>
      <c r="V114" s="48">
        <f t="shared" si="27"/>
        <v>19222.342191360003</v>
      </c>
      <c r="W114" s="44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103" customFormat="1" ht="18.75">
      <c r="A115" s="94">
        <v>109</v>
      </c>
      <c r="B115" s="95" t="s">
        <v>212</v>
      </c>
      <c r="C115" s="96">
        <v>7</v>
      </c>
      <c r="D115" s="96">
        <v>104</v>
      </c>
      <c r="E115" s="97">
        <v>75</v>
      </c>
      <c r="F115" s="96">
        <v>296</v>
      </c>
      <c r="G115" s="96">
        <v>6</v>
      </c>
      <c r="H115" s="98">
        <f t="shared" si="15"/>
        <v>9576</v>
      </c>
      <c r="I115" s="98">
        <f t="shared" si="18"/>
        <v>4960.368</v>
      </c>
      <c r="J115" s="98">
        <f t="shared" si="19"/>
        <v>4389.983136</v>
      </c>
      <c r="K115" s="98">
        <f t="shared" si="20"/>
        <v>18926.351136</v>
      </c>
      <c r="L115" s="98">
        <f t="shared" si="16"/>
        <v>16655.756790214084</v>
      </c>
      <c r="M115" s="98">
        <f t="shared" si="21"/>
        <v>5015.483051040001</v>
      </c>
      <c r="N115" s="98">
        <f t="shared" si="22"/>
        <v>1514.67588141408</v>
      </c>
      <c r="O115" s="98">
        <f t="shared" si="23"/>
        <v>6302.474928288001</v>
      </c>
      <c r="P115" s="98">
        <f t="shared" si="24"/>
        <v>3823.1229294720006</v>
      </c>
      <c r="Q115" s="98">
        <f t="shared" si="25"/>
        <v>35582.107926214085</v>
      </c>
      <c r="R115" s="98">
        <f>Q115*0.05</f>
        <v>1779.1053963107042</v>
      </c>
      <c r="S115" s="98"/>
      <c r="T115" s="98">
        <f t="shared" si="28"/>
        <v>37361.21332252479</v>
      </c>
      <c r="U115" s="99">
        <f t="shared" si="17"/>
        <v>5337.316188932113</v>
      </c>
      <c r="V115" s="100">
        <f t="shared" si="27"/>
        <v>16655.188999680002</v>
      </c>
      <c r="W115" s="101" t="s">
        <v>269</v>
      </c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</row>
    <row r="116" spans="1:37" ht="18.75">
      <c r="A116" s="86">
        <v>110</v>
      </c>
      <c r="B116" s="52" t="s">
        <v>213</v>
      </c>
      <c r="C116" s="3">
        <v>7</v>
      </c>
      <c r="D116" s="3">
        <v>96</v>
      </c>
      <c r="E116" s="8">
        <v>75</v>
      </c>
      <c r="F116" s="3">
        <v>304</v>
      </c>
      <c r="G116" s="3">
        <v>6</v>
      </c>
      <c r="H116" s="4">
        <f t="shared" si="15"/>
        <v>9024</v>
      </c>
      <c r="I116" s="4">
        <f t="shared" si="18"/>
        <v>4674.432</v>
      </c>
      <c r="J116" s="4">
        <f t="shared" si="19"/>
        <v>4136.926464</v>
      </c>
      <c r="K116" s="4">
        <f t="shared" si="20"/>
        <v>17835.358464</v>
      </c>
      <c r="L116" s="4">
        <f t="shared" si="16"/>
        <v>15695.650509073921</v>
      </c>
      <c r="M116" s="4">
        <f t="shared" si="21"/>
        <v>4726.369992960001</v>
      </c>
      <c r="N116" s="4">
        <f t="shared" si="22"/>
        <v>1427.3637378739202</v>
      </c>
      <c r="O116" s="4">
        <f t="shared" si="23"/>
        <v>5939.174368512001</v>
      </c>
      <c r="P116" s="4">
        <f t="shared" si="24"/>
        <v>3602.7424097280004</v>
      </c>
      <c r="Q116" s="4">
        <f t="shared" si="25"/>
        <v>33531.00897307392</v>
      </c>
      <c r="R116" s="4">
        <f t="shared" si="26"/>
        <v>3353.100897307392</v>
      </c>
      <c r="S116" s="4"/>
      <c r="T116" s="4">
        <f t="shared" si="28"/>
        <v>36884.10987038131</v>
      </c>
      <c r="U116" s="19">
        <f t="shared" si="17"/>
        <v>5269.1585529116155</v>
      </c>
      <c r="V116" s="48">
        <f t="shared" si="27"/>
        <v>15695.11544832</v>
      </c>
      <c r="W116" s="44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8.75">
      <c r="A117" s="86">
        <v>111</v>
      </c>
      <c r="B117" s="52" t="s">
        <v>214</v>
      </c>
      <c r="C117" s="3">
        <v>6</v>
      </c>
      <c r="D117" s="3">
        <v>128</v>
      </c>
      <c r="E117" s="8">
        <v>75</v>
      </c>
      <c r="F117" s="3">
        <v>200</v>
      </c>
      <c r="G117" s="3">
        <v>6</v>
      </c>
      <c r="H117" s="4">
        <f t="shared" si="15"/>
        <v>10800</v>
      </c>
      <c r="I117" s="4">
        <f t="shared" si="18"/>
        <v>5594.400000000001</v>
      </c>
      <c r="J117" s="4">
        <f t="shared" si="19"/>
        <v>4951.1088</v>
      </c>
      <c r="K117" s="4">
        <f t="shared" si="20"/>
        <v>21345.508800000003</v>
      </c>
      <c r="L117" s="4">
        <f t="shared" si="16"/>
        <v>18784.688109264003</v>
      </c>
      <c r="M117" s="4">
        <f t="shared" si="21"/>
        <v>5656.559832000001</v>
      </c>
      <c r="N117" s="4">
        <f t="shared" si="22"/>
        <v>1708.2810692640003</v>
      </c>
      <c r="O117" s="4">
        <f t="shared" si="23"/>
        <v>7108.054430400001</v>
      </c>
      <c r="P117" s="4">
        <f t="shared" si="24"/>
        <v>4311.792777600001</v>
      </c>
      <c r="Q117" s="4">
        <f t="shared" si="25"/>
        <v>40130.19690926401</v>
      </c>
      <c r="R117" s="4">
        <f>Q117*0.07</f>
        <v>2809.113783648481</v>
      </c>
      <c r="S117" s="4"/>
      <c r="T117" s="4">
        <f t="shared" si="28"/>
        <v>42939.310692912484</v>
      </c>
      <c r="U117" s="19">
        <f t="shared" si="17"/>
        <v>7156.551782152081</v>
      </c>
      <c r="V117" s="48">
        <f t="shared" si="27"/>
        <v>18784.047744000003</v>
      </c>
      <c r="W117" s="44">
        <v>7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103" customFormat="1" ht="34.5" customHeight="1">
      <c r="A118" s="94">
        <v>112</v>
      </c>
      <c r="B118" s="95" t="s">
        <v>215</v>
      </c>
      <c r="C118" s="96">
        <v>5</v>
      </c>
      <c r="D118" s="96">
        <v>112</v>
      </c>
      <c r="E118" s="97">
        <v>75</v>
      </c>
      <c r="F118" s="96">
        <v>216</v>
      </c>
      <c r="G118" s="96">
        <v>6</v>
      </c>
      <c r="H118" s="98">
        <f t="shared" si="15"/>
        <v>9696</v>
      </c>
      <c r="I118" s="98">
        <f t="shared" si="18"/>
        <v>5022.528</v>
      </c>
      <c r="J118" s="98">
        <f t="shared" si="19"/>
        <v>4444.995456</v>
      </c>
      <c r="K118" s="98">
        <f t="shared" si="20"/>
        <v>19163.523456</v>
      </c>
      <c r="L118" s="98">
        <f t="shared" si="16"/>
        <v>16864.47554698368</v>
      </c>
      <c r="M118" s="98">
        <f t="shared" si="21"/>
        <v>5078.33371584</v>
      </c>
      <c r="N118" s="98">
        <f t="shared" si="22"/>
        <v>1533.65678218368</v>
      </c>
      <c r="O118" s="98">
        <f t="shared" si="23"/>
        <v>6381.453310848</v>
      </c>
      <c r="P118" s="98">
        <f t="shared" si="24"/>
        <v>3871.031738112</v>
      </c>
      <c r="Q118" s="98">
        <f t="shared" si="25"/>
        <v>36027.99900298368</v>
      </c>
      <c r="R118" s="98">
        <f>Q118*0.02</f>
        <v>720.5599800596735</v>
      </c>
      <c r="S118" s="98"/>
      <c r="T118" s="98">
        <f t="shared" si="28"/>
        <v>36748.55898304335</v>
      </c>
      <c r="U118" s="99">
        <f t="shared" si="17"/>
        <v>7349.711796608671</v>
      </c>
      <c r="V118" s="100">
        <f t="shared" si="27"/>
        <v>16863.90064128</v>
      </c>
      <c r="W118" s="101" t="s">
        <v>270</v>
      </c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</row>
    <row r="119" spans="1:37" ht="32.25">
      <c r="A119" s="86">
        <v>113</v>
      </c>
      <c r="B119" s="52" t="s">
        <v>216</v>
      </c>
      <c r="C119" s="3">
        <v>6</v>
      </c>
      <c r="D119" s="3">
        <v>104</v>
      </c>
      <c r="E119" s="8">
        <v>75</v>
      </c>
      <c r="F119" s="3">
        <v>160</v>
      </c>
      <c r="G119" s="3">
        <v>7</v>
      </c>
      <c r="H119" s="4">
        <f>D119*E119+F119*G119</f>
        <v>8920</v>
      </c>
      <c r="I119" s="4">
        <f t="shared" si="18"/>
        <v>4620.56</v>
      </c>
      <c r="J119" s="4">
        <f t="shared" si="19"/>
        <v>4089.2491200000004</v>
      </c>
      <c r="K119" s="4">
        <f t="shared" si="20"/>
        <v>17629.80912</v>
      </c>
      <c r="L119" s="4">
        <f t="shared" si="16"/>
        <v>16836.996603873602</v>
      </c>
      <c r="M119" s="4">
        <f t="shared" si="21"/>
        <v>4671.899416800001</v>
      </c>
      <c r="N119" s="4">
        <f t="shared" si="22"/>
        <v>1410.9136238736003</v>
      </c>
      <c r="O119" s="4">
        <f>K119*0.4</f>
        <v>7051.923648000001</v>
      </c>
      <c r="P119" s="4">
        <f>K119*0.21</f>
        <v>3702.2599152000003</v>
      </c>
      <c r="Q119" s="4">
        <f t="shared" si="25"/>
        <v>34466.80572387361</v>
      </c>
      <c r="R119" s="4">
        <f t="shared" si="26"/>
        <v>3446.680572387361</v>
      </c>
      <c r="S119" s="4"/>
      <c r="T119" s="4">
        <f t="shared" si="28"/>
        <v>37913.48629626097</v>
      </c>
      <c r="U119" s="72">
        <f>T119/C119</f>
        <v>6318.914382710162</v>
      </c>
      <c r="V119" s="48">
        <f t="shared" si="27"/>
        <v>15514.232025600002</v>
      </c>
      <c r="W119" s="44" t="s">
        <v>247</v>
      </c>
      <c r="X119" s="1">
        <v>6300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32.25">
      <c r="A120" s="86">
        <v>114</v>
      </c>
      <c r="B120" s="52" t="s">
        <v>217</v>
      </c>
      <c r="C120" s="3">
        <v>6</v>
      </c>
      <c r="D120" s="3">
        <v>72</v>
      </c>
      <c r="E120" s="8">
        <v>75</v>
      </c>
      <c r="F120" s="3">
        <v>352</v>
      </c>
      <c r="G120" s="3">
        <v>6</v>
      </c>
      <c r="H120" s="4">
        <f t="shared" si="15"/>
        <v>7512</v>
      </c>
      <c r="I120" s="4">
        <f t="shared" si="18"/>
        <v>3891.216</v>
      </c>
      <c r="J120" s="4">
        <f t="shared" si="19"/>
        <v>3443.771232</v>
      </c>
      <c r="K120" s="4">
        <f t="shared" si="20"/>
        <v>14846.987232</v>
      </c>
      <c r="L120" s="4">
        <f t="shared" si="16"/>
        <v>13065.79417377696</v>
      </c>
      <c r="M120" s="4">
        <f t="shared" si="21"/>
        <v>3934.45161648</v>
      </c>
      <c r="N120" s="4">
        <f t="shared" si="22"/>
        <v>1188.20438817696</v>
      </c>
      <c r="O120" s="4">
        <f t="shared" si="23"/>
        <v>4944.046748256</v>
      </c>
      <c r="P120" s="4">
        <f t="shared" si="24"/>
        <v>2999.091420864</v>
      </c>
      <c r="Q120" s="4">
        <f t="shared" si="25"/>
        <v>27912.781405776957</v>
      </c>
      <c r="R120" s="4">
        <f t="shared" si="26"/>
        <v>2791.278140577696</v>
      </c>
      <c r="S120" s="4"/>
      <c r="T120" s="4">
        <f t="shared" si="28"/>
        <v>30704.059546354652</v>
      </c>
      <c r="U120" s="19">
        <f t="shared" si="17"/>
        <v>5117.343257725775</v>
      </c>
      <c r="V120" s="48">
        <f t="shared" si="27"/>
        <v>13065.34876416</v>
      </c>
      <c r="W120" s="44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21" customHeight="1">
      <c r="A121" s="86">
        <v>115</v>
      </c>
      <c r="B121" s="52" t="s">
        <v>218</v>
      </c>
      <c r="C121" s="3">
        <v>7</v>
      </c>
      <c r="D121" s="3">
        <v>96</v>
      </c>
      <c r="E121" s="8">
        <v>75</v>
      </c>
      <c r="F121" s="3">
        <v>224</v>
      </c>
      <c r="G121" s="3">
        <v>6</v>
      </c>
      <c r="H121" s="4">
        <f t="shared" si="15"/>
        <v>8544</v>
      </c>
      <c r="I121" s="4">
        <f t="shared" si="18"/>
        <v>4425.792</v>
      </c>
      <c r="J121" s="4">
        <f t="shared" si="19"/>
        <v>3916.8771840000004</v>
      </c>
      <c r="K121" s="4">
        <f t="shared" si="20"/>
        <v>16886.669184000002</v>
      </c>
      <c r="L121" s="4">
        <f t="shared" si="16"/>
        <v>14860.775481995523</v>
      </c>
      <c r="M121" s="4">
        <f t="shared" si="21"/>
        <v>4474.967333760001</v>
      </c>
      <c r="N121" s="4">
        <f t="shared" si="22"/>
        <v>1351.4401347955202</v>
      </c>
      <c r="O121" s="4">
        <f t="shared" si="23"/>
        <v>5623.260838272001</v>
      </c>
      <c r="P121" s="4">
        <f t="shared" si="24"/>
        <v>3411.1071751680006</v>
      </c>
      <c r="Q121" s="4">
        <f t="shared" si="25"/>
        <v>31747.444665995525</v>
      </c>
      <c r="R121" s="4">
        <f t="shared" si="26"/>
        <v>3174.7444665995527</v>
      </c>
      <c r="S121" s="4"/>
      <c r="T121" s="4">
        <f t="shared" si="28"/>
        <v>34922.18913259508</v>
      </c>
      <c r="U121" s="19">
        <f t="shared" si="17"/>
        <v>4988.884161799297</v>
      </c>
      <c r="V121" s="48">
        <f t="shared" si="27"/>
        <v>14860.268881920001</v>
      </c>
      <c r="W121" s="44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20.25" customHeight="1">
      <c r="A122" s="86">
        <v>116</v>
      </c>
      <c r="B122" s="52" t="s">
        <v>219</v>
      </c>
      <c r="C122" s="3">
        <v>6</v>
      </c>
      <c r="D122" s="3">
        <v>104</v>
      </c>
      <c r="E122" s="8">
        <v>75</v>
      </c>
      <c r="F122" s="3">
        <v>232</v>
      </c>
      <c r="G122" s="3">
        <v>6</v>
      </c>
      <c r="H122" s="4">
        <f t="shared" si="15"/>
        <v>9192</v>
      </c>
      <c r="I122" s="4">
        <f t="shared" si="18"/>
        <v>4761.456</v>
      </c>
      <c r="J122" s="4">
        <f t="shared" si="19"/>
        <v>4213.943712</v>
      </c>
      <c r="K122" s="4">
        <f t="shared" si="20"/>
        <v>18167.399712</v>
      </c>
      <c r="L122" s="4">
        <f t="shared" si="16"/>
        <v>15987.85676855136</v>
      </c>
      <c r="M122" s="4">
        <f t="shared" si="21"/>
        <v>4814.36092368</v>
      </c>
      <c r="N122" s="4">
        <f t="shared" si="22"/>
        <v>1453.93699895136</v>
      </c>
      <c r="O122" s="4">
        <f t="shared" si="23"/>
        <v>6049.744104096</v>
      </c>
      <c r="P122" s="4">
        <f t="shared" si="24"/>
        <v>3669.814741824</v>
      </c>
      <c r="Q122" s="4">
        <f t="shared" si="25"/>
        <v>34155.25648055136</v>
      </c>
      <c r="R122" s="4">
        <f>Q122*0.05</f>
        <v>1707.762824027568</v>
      </c>
      <c r="S122" s="4"/>
      <c r="T122" s="4">
        <f t="shared" si="28"/>
        <v>35863.01930457893</v>
      </c>
      <c r="U122" s="19">
        <f t="shared" si="17"/>
        <v>5977.169884096488</v>
      </c>
      <c r="V122" s="48">
        <f t="shared" si="27"/>
        <v>15987.311746559999</v>
      </c>
      <c r="W122" s="44">
        <v>5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33" customHeight="1">
      <c r="A123" s="86">
        <v>117</v>
      </c>
      <c r="B123" s="52" t="s">
        <v>288</v>
      </c>
      <c r="C123" s="3">
        <v>8</v>
      </c>
      <c r="D123" s="3">
        <v>144</v>
      </c>
      <c r="E123" s="8">
        <v>75</v>
      </c>
      <c r="F123" s="3">
        <v>204</v>
      </c>
      <c r="G123" s="3">
        <v>6</v>
      </c>
      <c r="H123" s="4">
        <f t="shared" si="15"/>
        <v>12024</v>
      </c>
      <c r="I123" s="4">
        <f t="shared" si="18"/>
        <v>6228.432</v>
      </c>
      <c r="J123" s="4">
        <f t="shared" si="19"/>
        <v>5512.234464</v>
      </c>
      <c r="K123" s="4">
        <f t="shared" si="20"/>
        <v>23764.666464</v>
      </c>
      <c r="L123" s="4">
        <f t="shared" si="16"/>
        <v>20913.619428313923</v>
      </c>
      <c r="M123" s="4">
        <f t="shared" si="21"/>
        <v>6297.636612960001</v>
      </c>
      <c r="N123" s="4">
        <f t="shared" si="22"/>
        <v>1901.8862571139202</v>
      </c>
      <c r="O123" s="4">
        <f t="shared" si="23"/>
        <v>7913.633932512001</v>
      </c>
      <c r="P123" s="4">
        <f t="shared" si="24"/>
        <v>4800.462625728001</v>
      </c>
      <c r="Q123" s="4">
        <f t="shared" si="25"/>
        <v>44678.28589231393</v>
      </c>
      <c r="R123" s="4">
        <f t="shared" si="26"/>
        <v>4467.828589231393</v>
      </c>
      <c r="S123" s="4"/>
      <c r="T123" s="4">
        <f t="shared" si="28"/>
        <v>49146.11448154532</v>
      </c>
      <c r="U123" s="19">
        <f t="shared" si="17"/>
        <v>6143.264310193165</v>
      </c>
      <c r="V123" s="48">
        <f t="shared" si="27"/>
        <v>20912.90648832</v>
      </c>
      <c r="W123" s="4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8.75">
      <c r="A124" s="86">
        <v>118</v>
      </c>
      <c r="B124" s="52" t="s">
        <v>220</v>
      </c>
      <c r="C124" s="3">
        <v>6</v>
      </c>
      <c r="D124" s="3">
        <v>96</v>
      </c>
      <c r="E124" s="8">
        <v>75</v>
      </c>
      <c r="F124" s="3">
        <v>224</v>
      </c>
      <c r="G124" s="3">
        <v>6</v>
      </c>
      <c r="H124" s="4">
        <f t="shared" si="15"/>
        <v>8544</v>
      </c>
      <c r="I124" s="4">
        <f t="shared" si="18"/>
        <v>4425.792</v>
      </c>
      <c r="J124" s="4">
        <f t="shared" si="19"/>
        <v>3916.8771840000004</v>
      </c>
      <c r="K124" s="4">
        <f t="shared" si="20"/>
        <v>16886.669184000002</v>
      </c>
      <c r="L124" s="4">
        <f t="shared" si="16"/>
        <v>14860.775481995523</v>
      </c>
      <c r="M124" s="4">
        <f t="shared" si="21"/>
        <v>4474.967333760001</v>
      </c>
      <c r="N124" s="4">
        <f t="shared" si="22"/>
        <v>1351.4401347955202</v>
      </c>
      <c r="O124" s="4">
        <f t="shared" si="23"/>
        <v>5623.260838272001</v>
      </c>
      <c r="P124" s="4">
        <f t="shared" si="24"/>
        <v>3411.1071751680006</v>
      </c>
      <c r="Q124" s="4">
        <f t="shared" si="25"/>
        <v>31747.444665995525</v>
      </c>
      <c r="R124" s="4">
        <f t="shared" si="26"/>
        <v>3174.7444665995527</v>
      </c>
      <c r="S124" s="4"/>
      <c r="T124" s="4">
        <f t="shared" si="28"/>
        <v>34922.18913259508</v>
      </c>
      <c r="U124" s="19">
        <f t="shared" si="17"/>
        <v>5820.364855432513</v>
      </c>
      <c r="V124" s="48">
        <f t="shared" si="27"/>
        <v>14860.268881920001</v>
      </c>
      <c r="W124" s="4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s="103" customFormat="1" ht="18.75">
      <c r="A125" s="94">
        <v>119</v>
      </c>
      <c r="B125" s="95" t="s">
        <v>289</v>
      </c>
      <c r="C125" s="96">
        <v>5</v>
      </c>
      <c r="D125" s="96">
        <v>72</v>
      </c>
      <c r="E125" s="97">
        <v>75</v>
      </c>
      <c r="F125" s="96">
        <v>104</v>
      </c>
      <c r="G125" s="96">
        <f>6*2</f>
        <v>12</v>
      </c>
      <c r="H125" s="98">
        <f t="shared" si="15"/>
        <v>6648</v>
      </c>
      <c r="I125" s="98">
        <f t="shared" si="18"/>
        <v>3443.664</v>
      </c>
      <c r="J125" s="98">
        <f t="shared" si="19"/>
        <v>3047.6825280000003</v>
      </c>
      <c r="K125" s="98">
        <f t="shared" si="20"/>
        <v>13139.346528000002</v>
      </c>
      <c r="L125" s="98">
        <f t="shared" si="16"/>
        <v>11563.019125035842</v>
      </c>
      <c r="M125" s="98">
        <f t="shared" si="21"/>
        <v>3481.9268299200007</v>
      </c>
      <c r="N125" s="98">
        <f t="shared" si="22"/>
        <v>1051.5419026358402</v>
      </c>
      <c r="O125" s="98">
        <f t="shared" si="23"/>
        <v>4375.402393824001</v>
      </c>
      <c r="P125" s="98">
        <f t="shared" si="24"/>
        <v>2654.1479986560007</v>
      </c>
      <c r="Q125" s="98">
        <f t="shared" si="25"/>
        <v>24702.365653035842</v>
      </c>
      <c r="R125" s="98">
        <f>Q125*0.05</f>
        <v>1235.1182826517922</v>
      </c>
      <c r="S125" s="98"/>
      <c r="T125" s="98">
        <f t="shared" si="28"/>
        <v>25937.483935687633</v>
      </c>
      <c r="U125" s="99">
        <f t="shared" si="17"/>
        <v>5187.496787137527</v>
      </c>
      <c r="V125" s="100">
        <f t="shared" si="27"/>
        <v>11562.624944640002</v>
      </c>
      <c r="W125" s="101" t="s">
        <v>269</v>
      </c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</row>
    <row r="126" spans="1:37" ht="18.75">
      <c r="A126" s="86">
        <v>120</v>
      </c>
      <c r="B126" s="52" t="s">
        <v>221</v>
      </c>
      <c r="C126" s="3">
        <v>5</v>
      </c>
      <c r="D126" s="3">
        <v>96</v>
      </c>
      <c r="E126" s="8">
        <v>75</v>
      </c>
      <c r="F126" s="3">
        <v>144</v>
      </c>
      <c r="G126" s="3">
        <v>6</v>
      </c>
      <c r="H126" s="4">
        <f t="shared" si="15"/>
        <v>8064</v>
      </c>
      <c r="I126" s="4">
        <f t="shared" si="18"/>
        <v>4177.152</v>
      </c>
      <c r="J126" s="4">
        <f t="shared" si="19"/>
        <v>3696.8279039999998</v>
      </c>
      <c r="K126" s="4">
        <f t="shared" si="20"/>
        <v>15937.979904</v>
      </c>
      <c r="L126" s="4">
        <f t="shared" si="16"/>
        <v>14025.90045491712</v>
      </c>
      <c r="M126" s="4">
        <f t="shared" si="21"/>
        <v>4223.56467456</v>
      </c>
      <c r="N126" s="4">
        <f t="shared" si="22"/>
        <v>1275.51653171712</v>
      </c>
      <c r="O126" s="4">
        <f t="shared" si="23"/>
        <v>5307.347308032</v>
      </c>
      <c r="P126" s="4">
        <f t="shared" si="24"/>
        <v>3219.4719406080003</v>
      </c>
      <c r="Q126" s="4">
        <f t="shared" si="25"/>
        <v>29963.880358917122</v>
      </c>
      <c r="R126" s="4">
        <f t="shared" si="26"/>
        <v>2996.388035891712</v>
      </c>
      <c r="S126" s="4"/>
      <c r="T126" s="4">
        <f t="shared" si="28"/>
        <v>32960.26839480884</v>
      </c>
      <c r="U126" s="19">
        <f t="shared" si="17"/>
        <v>6592.053678961767</v>
      </c>
      <c r="V126" s="48">
        <f t="shared" si="27"/>
        <v>14025.42231552</v>
      </c>
      <c r="W126" s="4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8.75">
      <c r="A127" s="86">
        <v>121</v>
      </c>
      <c r="B127" s="52" t="s">
        <v>222</v>
      </c>
      <c r="C127" s="3">
        <v>6</v>
      </c>
      <c r="D127" s="3">
        <v>88</v>
      </c>
      <c r="E127" s="8">
        <v>75</v>
      </c>
      <c r="F127" s="3">
        <v>416</v>
      </c>
      <c r="G127" s="3">
        <v>6</v>
      </c>
      <c r="H127" s="4">
        <f t="shared" si="15"/>
        <v>9096</v>
      </c>
      <c r="I127" s="4">
        <f t="shared" si="18"/>
        <v>4711.728</v>
      </c>
      <c r="J127" s="4">
        <f t="shared" si="19"/>
        <v>4169.933856</v>
      </c>
      <c r="K127" s="4">
        <f t="shared" si="20"/>
        <v>17977.661856</v>
      </c>
      <c r="L127" s="4">
        <f t="shared" si="16"/>
        <v>15820.88176313568</v>
      </c>
      <c r="M127" s="4">
        <f t="shared" si="21"/>
        <v>4764.08039184</v>
      </c>
      <c r="N127" s="4">
        <f t="shared" si="22"/>
        <v>1438.7522783356799</v>
      </c>
      <c r="O127" s="4">
        <f t="shared" si="23"/>
        <v>5986.561398048</v>
      </c>
      <c r="P127" s="4">
        <f t="shared" si="24"/>
        <v>3631.487694912</v>
      </c>
      <c r="Q127" s="4">
        <f t="shared" si="25"/>
        <v>33798.54361913568</v>
      </c>
      <c r="R127" s="4">
        <f t="shared" si="26"/>
        <v>3379.854361913568</v>
      </c>
      <c r="S127" s="4"/>
      <c r="T127" s="4">
        <f t="shared" si="28"/>
        <v>37178.397981049246</v>
      </c>
      <c r="U127" s="19">
        <f t="shared" si="17"/>
        <v>6196.399663508208</v>
      </c>
      <c r="V127" s="48">
        <f t="shared" si="27"/>
        <v>15820.342433279999</v>
      </c>
      <c r="W127" s="4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8.75">
      <c r="A128" s="86">
        <v>122</v>
      </c>
      <c r="B128" s="52" t="s">
        <v>223</v>
      </c>
      <c r="C128" s="3">
        <v>4</v>
      </c>
      <c r="D128" s="3">
        <v>64</v>
      </c>
      <c r="E128" s="8">
        <v>75</v>
      </c>
      <c r="F128" s="3">
        <v>112</v>
      </c>
      <c r="G128" s="3">
        <v>6</v>
      </c>
      <c r="H128" s="4">
        <f t="shared" si="15"/>
        <v>5472</v>
      </c>
      <c r="I128" s="4">
        <f t="shared" si="18"/>
        <v>2834.496</v>
      </c>
      <c r="J128" s="4">
        <f t="shared" si="19"/>
        <v>2508.5617919999995</v>
      </c>
      <c r="K128" s="4">
        <f t="shared" si="20"/>
        <v>10815.057792</v>
      </c>
      <c r="L128" s="4">
        <f t="shared" si="16"/>
        <v>9517.57530869376</v>
      </c>
      <c r="M128" s="4">
        <f t="shared" si="21"/>
        <v>2865.99031488</v>
      </c>
      <c r="N128" s="4">
        <f t="shared" si="22"/>
        <v>865.52907509376</v>
      </c>
      <c r="O128" s="4">
        <f t="shared" si="23"/>
        <v>3601.414244736</v>
      </c>
      <c r="P128" s="4">
        <f t="shared" si="24"/>
        <v>2184.641673984</v>
      </c>
      <c r="Q128" s="4">
        <f t="shared" si="25"/>
        <v>20332.63310069376</v>
      </c>
      <c r="R128" s="4">
        <f t="shared" si="26"/>
        <v>2033.2633100693763</v>
      </c>
      <c r="S128" s="4"/>
      <c r="T128" s="4">
        <f t="shared" si="28"/>
        <v>22365.896410763136</v>
      </c>
      <c r="U128" s="19">
        <f t="shared" si="17"/>
        <v>5591.474102690784</v>
      </c>
      <c r="V128" s="48">
        <f t="shared" si="27"/>
        <v>9517.25085696</v>
      </c>
      <c r="W128" s="4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8.75">
      <c r="A129" s="86">
        <v>123</v>
      </c>
      <c r="B129" s="52" t="s">
        <v>224</v>
      </c>
      <c r="C129" s="3">
        <v>5</v>
      </c>
      <c r="D129" s="3">
        <v>80</v>
      </c>
      <c r="E129" s="8">
        <v>75</v>
      </c>
      <c r="F129" s="3">
        <v>160</v>
      </c>
      <c r="G129" s="3">
        <v>6</v>
      </c>
      <c r="H129" s="4">
        <f aca="true" t="shared" si="29" ref="H129:H147">D129*E129+F129*G129</f>
        <v>6960</v>
      </c>
      <c r="I129" s="4">
        <f t="shared" si="18"/>
        <v>3605.28</v>
      </c>
      <c r="J129" s="4">
        <f t="shared" si="19"/>
        <v>3190.71456</v>
      </c>
      <c r="K129" s="4">
        <f t="shared" si="20"/>
        <v>13755.994560000001</v>
      </c>
      <c r="L129" s="4">
        <f aca="true" t="shared" si="30" ref="L129:L147">SUM(M129:P129)</f>
        <v>12105.6878926368</v>
      </c>
      <c r="M129" s="4">
        <f t="shared" si="21"/>
        <v>3645.3385584000002</v>
      </c>
      <c r="N129" s="4">
        <f t="shared" si="22"/>
        <v>1100.8922446368001</v>
      </c>
      <c r="O129" s="4">
        <f t="shared" si="23"/>
        <v>4580.7461884800005</v>
      </c>
      <c r="P129" s="4">
        <f t="shared" si="24"/>
        <v>2778.7109011200005</v>
      </c>
      <c r="Q129" s="4">
        <f t="shared" si="25"/>
        <v>25861.6824526368</v>
      </c>
      <c r="R129" s="4">
        <f t="shared" si="26"/>
        <v>2586.16824526368</v>
      </c>
      <c r="S129" s="4"/>
      <c r="T129" s="4">
        <f t="shared" si="28"/>
        <v>28447.85069790048</v>
      </c>
      <c r="U129" s="19">
        <f aca="true" t="shared" si="31" ref="U129:U147">T129/C129</f>
        <v>5689.570139580096</v>
      </c>
      <c r="V129" s="48">
        <f t="shared" si="27"/>
        <v>12105.275212800001</v>
      </c>
      <c r="W129" s="4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103" customFormat="1" ht="18.75">
      <c r="A130" s="94">
        <v>124</v>
      </c>
      <c r="B130" s="95" t="s">
        <v>225</v>
      </c>
      <c r="C130" s="96">
        <v>6</v>
      </c>
      <c r="D130" s="96">
        <v>72</v>
      </c>
      <c r="E130" s="97">
        <v>75</v>
      </c>
      <c r="F130" s="96">
        <v>80</v>
      </c>
      <c r="G130" s="96">
        <v>6</v>
      </c>
      <c r="H130" s="98">
        <f t="shared" si="29"/>
        <v>5880</v>
      </c>
      <c r="I130" s="98">
        <f t="shared" si="18"/>
        <v>3045.84</v>
      </c>
      <c r="J130" s="98">
        <f t="shared" si="19"/>
        <v>2695.60368</v>
      </c>
      <c r="K130" s="98">
        <f t="shared" si="20"/>
        <v>11621.44368</v>
      </c>
      <c r="L130" s="98">
        <f t="shared" si="30"/>
        <v>10227.219081710402</v>
      </c>
      <c r="M130" s="98">
        <f t="shared" si="21"/>
        <v>3079.6825752000004</v>
      </c>
      <c r="N130" s="98">
        <f t="shared" si="22"/>
        <v>930.0641377104001</v>
      </c>
      <c r="O130" s="98">
        <f t="shared" si="23"/>
        <v>3869.9407454400002</v>
      </c>
      <c r="P130" s="98">
        <f t="shared" si="24"/>
        <v>2347.53162336</v>
      </c>
      <c r="Q130" s="98">
        <f t="shared" si="25"/>
        <v>21848.662761710402</v>
      </c>
      <c r="R130" s="98">
        <f t="shared" si="26"/>
        <v>2184.86627617104</v>
      </c>
      <c r="S130" s="98"/>
      <c r="T130" s="98">
        <f t="shared" si="28"/>
        <v>24033.529037881442</v>
      </c>
      <c r="U130" s="99">
        <f t="shared" si="31"/>
        <v>4005.5881729802404</v>
      </c>
      <c r="V130" s="100">
        <f t="shared" si="27"/>
        <v>10226.870438400001</v>
      </c>
      <c r="W130" s="101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</row>
    <row r="131" spans="1:37" s="103" customFormat="1" ht="18.75">
      <c r="A131" s="94">
        <v>125</v>
      </c>
      <c r="B131" s="95" t="s">
        <v>226</v>
      </c>
      <c r="C131" s="96">
        <v>8</v>
      </c>
      <c r="D131" s="96">
        <v>80</v>
      </c>
      <c r="E131" s="97">
        <v>75</v>
      </c>
      <c r="F131" s="96">
        <v>80</v>
      </c>
      <c r="G131" s="96">
        <v>6</v>
      </c>
      <c r="H131" s="98">
        <f t="shared" si="29"/>
        <v>6480</v>
      </c>
      <c r="I131" s="98">
        <f t="shared" si="18"/>
        <v>3356.6400000000003</v>
      </c>
      <c r="J131" s="98">
        <f t="shared" si="19"/>
        <v>2970.6652799999997</v>
      </c>
      <c r="K131" s="98">
        <f t="shared" si="20"/>
        <v>12807.305279999999</v>
      </c>
      <c r="L131" s="98">
        <f t="shared" si="30"/>
        <v>11270.812865558399</v>
      </c>
      <c r="M131" s="98">
        <f t="shared" si="21"/>
        <v>3393.9358991999998</v>
      </c>
      <c r="N131" s="98">
        <f t="shared" si="22"/>
        <v>1024.9686415584</v>
      </c>
      <c r="O131" s="98">
        <f t="shared" si="23"/>
        <v>4264.83265824</v>
      </c>
      <c r="P131" s="98">
        <f t="shared" si="24"/>
        <v>2587.0756665599997</v>
      </c>
      <c r="Q131" s="98">
        <f t="shared" si="25"/>
        <v>24078.118145558397</v>
      </c>
      <c r="R131" s="98">
        <f t="shared" si="26"/>
        <v>2407.8118145558396</v>
      </c>
      <c r="S131" s="98"/>
      <c r="T131" s="98">
        <f t="shared" si="28"/>
        <v>26485.929960114237</v>
      </c>
      <c r="U131" s="99">
        <f t="shared" si="31"/>
        <v>3310.7412450142797</v>
      </c>
      <c r="V131" s="100">
        <f t="shared" si="27"/>
        <v>11270.4286464</v>
      </c>
      <c r="W131" s="101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</row>
    <row r="132" spans="1:37" ht="18.75">
      <c r="A132" s="86">
        <v>126</v>
      </c>
      <c r="B132" s="52" t="s">
        <v>290</v>
      </c>
      <c r="C132" s="3">
        <v>5</v>
      </c>
      <c r="D132" s="3">
        <v>88</v>
      </c>
      <c r="E132" s="8">
        <v>75</v>
      </c>
      <c r="F132" s="3">
        <v>312</v>
      </c>
      <c r="G132" s="3">
        <v>6</v>
      </c>
      <c r="H132" s="4">
        <f t="shared" si="29"/>
        <v>8472</v>
      </c>
      <c r="I132" s="4">
        <f aca="true" t="shared" si="32" ref="I132:I147">H132*0.518</f>
        <v>4388.496</v>
      </c>
      <c r="J132" s="4">
        <f aca="true" t="shared" si="33" ref="J132:J147">(H132+I132)*0.302</f>
        <v>3883.8697919999995</v>
      </c>
      <c r="K132" s="4">
        <f aca="true" t="shared" si="34" ref="K132:K147">SUM(H132:J132)</f>
        <v>16744.365791999997</v>
      </c>
      <c r="L132" s="4">
        <f t="shared" si="30"/>
        <v>14735.544227933759</v>
      </c>
      <c r="M132" s="4">
        <f aca="true" t="shared" si="35" ref="M132:M147">K132*0.265</f>
        <v>4437.25693488</v>
      </c>
      <c r="N132" s="4">
        <f aca="true" t="shared" si="36" ref="N132:N147">M132*0.302</f>
        <v>1340.0515943337598</v>
      </c>
      <c r="O132" s="4">
        <f aca="true" t="shared" si="37" ref="O132:O147">K132*0.333</f>
        <v>5575.873808735999</v>
      </c>
      <c r="P132" s="4">
        <f aca="true" t="shared" si="38" ref="P132:P147">K132*0.202</f>
        <v>3382.3618899839994</v>
      </c>
      <c r="Q132" s="4">
        <f aca="true" t="shared" si="39" ref="Q132:Q147">K132+L132</f>
        <v>31479.910019933755</v>
      </c>
      <c r="R132" s="4">
        <f aca="true" t="shared" si="40" ref="R132:R138">Q132*0.1</f>
        <v>3147.991001993376</v>
      </c>
      <c r="S132" s="4"/>
      <c r="T132" s="4">
        <f t="shared" si="28"/>
        <v>34627.90102192713</v>
      </c>
      <c r="U132" s="19">
        <f t="shared" si="31"/>
        <v>6925.5802043854255</v>
      </c>
      <c r="V132" s="48">
        <f aca="true" t="shared" si="41" ref="V132:V147">K132*0.88</f>
        <v>14735.041896959998</v>
      </c>
      <c r="W132" s="4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32.25">
      <c r="A133" s="86">
        <v>127</v>
      </c>
      <c r="B133" s="52" t="s">
        <v>227</v>
      </c>
      <c r="C133" s="3">
        <v>8</v>
      </c>
      <c r="D133" s="3">
        <v>240</v>
      </c>
      <c r="E133" s="8">
        <v>75</v>
      </c>
      <c r="F133" s="3">
        <v>400</v>
      </c>
      <c r="G133" s="3">
        <v>6</v>
      </c>
      <c r="H133" s="4">
        <f t="shared" si="29"/>
        <v>20400</v>
      </c>
      <c r="I133" s="4">
        <f t="shared" si="32"/>
        <v>10567.2</v>
      </c>
      <c r="J133" s="4">
        <f t="shared" si="33"/>
        <v>9352.0944</v>
      </c>
      <c r="K133" s="4">
        <f t="shared" si="34"/>
        <v>40319.2944</v>
      </c>
      <c r="L133" s="4">
        <f t="shared" si="30"/>
        <v>35482.188650832</v>
      </c>
      <c r="M133" s="4">
        <f t="shared" si="35"/>
        <v>10684.613016</v>
      </c>
      <c r="N133" s="4">
        <f t="shared" si="36"/>
        <v>3226.753130832</v>
      </c>
      <c r="O133" s="4">
        <f t="shared" si="37"/>
        <v>13426.3250352</v>
      </c>
      <c r="P133" s="4">
        <f t="shared" si="38"/>
        <v>8144.4974688</v>
      </c>
      <c r="Q133" s="4">
        <f t="shared" si="39"/>
        <v>75801.483050832</v>
      </c>
      <c r="R133" s="4">
        <f t="shared" si="40"/>
        <v>7580.1483050832</v>
      </c>
      <c r="S133" s="4">
        <v>16000</v>
      </c>
      <c r="T133" s="4">
        <f t="shared" si="28"/>
        <v>99381.6313559152</v>
      </c>
      <c r="U133" s="19">
        <f t="shared" si="31"/>
        <v>12422.7039194894</v>
      </c>
      <c r="V133" s="48">
        <f t="shared" si="41"/>
        <v>35480.979072</v>
      </c>
      <c r="W133" s="4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32.25">
      <c r="A134" s="86">
        <v>128</v>
      </c>
      <c r="B134" s="52" t="s">
        <v>228</v>
      </c>
      <c r="C134" s="3">
        <v>8</v>
      </c>
      <c r="D134" s="3">
        <v>240</v>
      </c>
      <c r="E134" s="8">
        <v>75</v>
      </c>
      <c r="F134" s="3">
        <v>400</v>
      </c>
      <c r="G134" s="3">
        <v>6</v>
      </c>
      <c r="H134" s="4">
        <f>D134*E134+F134*G134</f>
        <v>20400</v>
      </c>
      <c r="I134" s="4">
        <f t="shared" si="32"/>
        <v>10567.2</v>
      </c>
      <c r="J134" s="4">
        <f t="shared" si="33"/>
        <v>9352.0944</v>
      </c>
      <c r="K134" s="4">
        <f t="shared" si="34"/>
        <v>40319.2944</v>
      </c>
      <c r="L134" s="4">
        <f t="shared" si="30"/>
        <v>35482.188650832</v>
      </c>
      <c r="M134" s="4">
        <f t="shared" si="35"/>
        <v>10684.613016</v>
      </c>
      <c r="N134" s="4">
        <f t="shared" si="36"/>
        <v>3226.753130832</v>
      </c>
      <c r="O134" s="4">
        <f t="shared" si="37"/>
        <v>13426.3250352</v>
      </c>
      <c r="P134" s="4">
        <f t="shared" si="38"/>
        <v>8144.4974688</v>
      </c>
      <c r="Q134" s="4">
        <f t="shared" si="39"/>
        <v>75801.483050832</v>
      </c>
      <c r="R134" s="4">
        <f t="shared" si="40"/>
        <v>7580.1483050832</v>
      </c>
      <c r="S134" s="4">
        <v>32000</v>
      </c>
      <c r="T134" s="4">
        <f t="shared" si="28"/>
        <v>115381.6313559152</v>
      </c>
      <c r="U134" s="19">
        <f t="shared" si="31"/>
        <v>14422.7039194894</v>
      </c>
      <c r="V134" s="48">
        <f t="shared" si="41"/>
        <v>35480.979072</v>
      </c>
      <c r="W134" s="4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32.25">
      <c r="A135" s="86">
        <v>129</v>
      </c>
      <c r="B135" s="52" t="s">
        <v>229</v>
      </c>
      <c r="C135" s="3">
        <v>8</v>
      </c>
      <c r="D135" s="3">
        <v>240</v>
      </c>
      <c r="E135" s="8">
        <v>75</v>
      </c>
      <c r="F135" s="3">
        <v>400</v>
      </c>
      <c r="G135" s="3">
        <v>6</v>
      </c>
      <c r="H135" s="4">
        <f>D135*E135+F135*G135</f>
        <v>20400</v>
      </c>
      <c r="I135" s="4">
        <f t="shared" si="32"/>
        <v>10567.2</v>
      </c>
      <c r="J135" s="4">
        <f t="shared" si="33"/>
        <v>9352.0944</v>
      </c>
      <c r="K135" s="4">
        <f t="shared" si="34"/>
        <v>40319.2944</v>
      </c>
      <c r="L135" s="4">
        <f t="shared" si="30"/>
        <v>35482.188650832</v>
      </c>
      <c r="M135" s="4">
        <f t="shared" si="35"/>
        <v>10684.613016</v>
      </c>
      <c r="N135" s="4">
        <f t="shared" si="36"/>
        <v>3226.753130832</v>
      </c>
      <c r="O135" s="4">
        <f t="shared" si="37"/>
        <v>13426.3250352</v>
      </c>
      <c r="P135" s="4">
        <f t="shared" si="38"/>
        <v>8144.4974688</v>
      </c>
      <c r="Q135" s="4">
        <f t="shared" si="39"/>
        <v>75801.483050832</v>
      </c>
      <c r="R135" s="4">
        <f t="shared" si="40"/>
        <v>7580.1483050832</v>
      </c>
      <c r="S135" s="4">
        <v>48000</v>
      </c>
      <c r="T135" s="4">
        <f t="shared" si="28"/>
        <v>131381.63135591522</v>
      </c>
      <c r="U135" s="19">
        <f t="shared" si="31"/>
        <v>16422.703919489402</v>
      </c>
      <c r="V135" s="48">
        <f t="shared" si="41"/>
        <v>35480.979072</v>
      </c>
      <c r="W135" s="4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32.25">
      <c r="A136" s="86">
        <v>130</v>
      </c>
      <c r="B136" s="52" t="s">
        <v>230</v>
      </c>
      <c r="C136" s="3">
        <v>8</v>
      </c>
      <c r="D136" s="3">
        <v>240</v>
      </c>
      <c r="E136" s="8">
        <v>75</v>
      </c>
      <c r="F136" s="3">
        <v>400</v>
      </c>
      <c r="G136" s="3">
        <v>6</v>
      </c>
      <c r="H136" s="4">
        <f>D136*E136+F136*G136</f>
        <v>20400</v>
      </c>
      <c r="I136" s="4">
        <f t="shared" si="32"/>
        <v>10567.2</v>
      </c>
      <c r="J136" s="4">
        <f t="shared" si="33"/>
        <v>9352.0944</v>
      </c>
      <c r="K136" s="4">
        <f t="shared" si="34"/>
        <v>40319.2944</v>
      </c>
      <c r="L136" s="4">
        <f t="shared" si="30"/>
        <v>35482.188650832</v>
      </c>
      <c r="M136" s="4">
        <f t="shared" si="35"/>
        <v>10684.613016</v>
      </c>
      <c r="N136" s="4">
        <f t="shared" si="36"/>
        <v>3226.753130832</v>
      </c>
      <c r="O136" s="4">
        <f t="shared" si="37"/>
        <v>13426.3250352</v>
      </c>
      <c r="P136" s="4">
        <f t="shared" si="38"/>
        <v>8144.4974688</v>
      </c>
      <c r="Q136" s="4">
        <f t="shared" si="39"/>
        <v>75801.483050832</v>
      </c>
      <c r="R136" s="4">
        <f t="shared" si="40"/>
        <v>7580.1483050832</v>
      </c>
      <c r="S136" s="4">
        <v>64000</v>
      </c>
      <c r="T136" s="4">
        <f t="shared" si="28"/>
        <v>147381.63135591522</v>
      </c>
      <c r="U136" s="19">
        <f t="shared" si="31"/>
        <v>18422.703919489402</v>
      </c>
      <c r="V136" s="48">
        <f t="shared" si="41"/>
        <v>35480.979072</v>
      </c>
      <c r="W136" s="4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8.75">
      <c r="A137" s="86">
        <v>131</v>
      </c>
      <c r="B137" s="52" t="s">
        <v>231</v>
      </c>
      <c r="C137" s="3">
        <v>5</v>
      </c>
      <c r="D137" s="3">
        <v>88</v>
      </c>
      <c r="E137" s="8">
        <v>75</v>
      </c>
      <c r="F137" s="3">
        <v>312</v>
      </c>
      <c r="G137" s="3">
        <v>6</v>
      </c>
      <c r="H137" s="4">
        <f t="shared" si="29"/>
        <v>8472</v>
      </c>
      <c r="I137" s="4">
        <f t="shared" si="32"/>
        <v>4388.496</v>
      </c>
      <c r="J137" s="4">
        <f t="shared" si="33"/>
        <v>3883.8697919999995</v>
      </c>
      <c r="K137" s="4">
        <f t="shared" si="34"/>
        <v>16744.365791999997</v>
      </c>
      <c r="L137" s="4">
        <f t="shared" si="30"/>
        <v>14735.544227933759</v>
      </c>
      <c r="M137" s="4">
        <f t="shared" si="35"/>
        <v>4437.25693488</v>
      </c>
      <c r="N137" s="4">
        <f t="shared" si="36"/>
        <v>1340.0515943337598</v>
      </c>
      <c r="O137" s="4">
        <f t="shared" si="37"/>
        <v>5575.873808735999</v>
      </c>
      <c r="P137" s="4">
        <f t="shared" si="38"/>
        <v>3382.3618899839994</v>
      </c>
      <c r="Q137" s="4">
        <f t="shared" si="39"/>
        <v>31479.910019933755</v>
      </c>
      <c r="R137" s="4">
        <f t="shared" si="40"/>
        <v>3147.991001993376</v>
      </c>
      <c r="S137" s="4"/>
      <c r="T137" s="4">
        <f t="shared" si="28"/>
        <v>34627.90102192713</v>
      </c>
      <c r="U137" s="19">
        <f t="shared" si="31"/>
        <v>6925.5802043854255</v>
      </c>
      <c r="V137" s="48">
        <f t="shared" si="41"/>
        <v>14735.041896959998</v>
      </c>
      <c r="W137" s="4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8.75">
      <c r="A138" s="86">
        <v>132</v>
      </c>
      <c r="B138" s="52" t="s">
        <v>232</v>
      </c>
      <c r="C138" s="3">
        <v>5</v>
      </c>
      <c r="D138" s="3">
        <v>56</v>
      </c>
      <c r="E138" s="8">
        <v>75</v>
      </c>
      <c r="F138" s="3">
        <v>360</v>
      </c>
      <c r="G138" s="3">
        <v>6</v>
      </c>
      <c r="H138" s="4">
        <f t="shared" si="29"/>
        <v>6360</v>
      </c>
      <c r="I138" s="4">
        <f t="shared" si="32"/>
        <v>3294.48</v>
      </c>
      <c r="J138" s="4">
        <f t="shared" si="33"/>
        <v>2915.65296</v>
      </c>
      <c r="K138" s="4">
        <f t="shared" si="34"/>
        <v>12570.132959999999</v>
      </c>
      <c r="L138" s="4">
        <f t="shared" si="30"/>
        <v>11062.0941087888</v>
      </c>
      <c r="M138" s="4">
        <f t="shared" si="35"/>
        <v>3331.0852344</v>
      </c>
      <c r="N138" s="4">
        <f t="shared" si="36"/>
        <v>1005.9877407888</v>
      </c>
      <c r="O138" s="4">
        <f t="shared" si="37"/>
        <v>4185.85427568</v>
      </c>
      <c r="P138" s="4">
        <f t="shared" si="38"/>
        <v>2539.16685792</v>
      </c>
      <c r="Q138" s="4">
        <f t="shared" si="39"/>
        <v>23632.2270687888</v>
      </c>
      <c r="R138" s="4">
        <f t="shared" si="40"/>
        <v>2363.22270687888</v>
      </c>
      <c r="S138" s="4"/>
      <c r="T138" s="4">
        <f t="shared" si="28"/>
        <v>25995.449775667683</v>
      </c>
      <c r="U138" s="19">
        <f t="shared" si="31"/>
        <v>5199.089955133537</v>
      </c>
      <c r="V138" s="48">
        <f t="shared" si="41"/>
        <v>11061.717004799999</v>
      </c>
      <c r="W138" s="4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8.75">
      <c r="A139" s="86">
        <v>133</v>
      </c>
      <c r="B139" s="52" t="s">
        <v>233</v>
      </c>
      <c r="C139" s="3">
        <v>5</v>
      </c>
      <c r="D139" s="3">
        <v>104</v>
      </c>
      <c r="E139" s="8">
        <v>75</v>
      </c>
      <c r="F139" s="3">
        <v>120</v>
      </c>
      <c r="G139" s="3">
        <v>6</v>
      </c>
      <c r="H139" s="4">
        <f t="shared" si="29"/>
        <v>8520</v>
      </c>
      <c r="I139" s="4">
        <f t="shared" si="32"/>
        <v>4413.360000000001</v>
      </c>
      <c r="J139" s="4">
        <f t="shared" si="33"/>
        <v>3905.8747200000003</v>
      </c>
      <c r="K139" s="4">
        <f t="shared" si="34"/>
        <v>16839.23472</v>
      </c>
      <c r="L139" s="4">
        <f t="shared" si="30"/>
        <v>14819.031730641602</v>
      </c>
      <c r="M139" s="4">
        <f t="shared" si="35"/>
        <v>4462.3972008</v>
      </c>
      <c r="N139" s="4">
        <f t="shared" si="36"/>
        <v>1347.6439546416</v>
      </c>
      <c r="O139" s="4">
        <f t="shared" si="37"/>
        <v>5607.46516176</v>
      </c>
      <c r="P139" s="4">
        <f t="shared" si="38"/>
        <v>3401.52541344</v>
      </c>
      <c r="Q139" s="4">
        <f t="shared" si="39"/>
        <v>31658.266450641604</v>
      </c>
      <c r="R139" s="4">
        <f>Q139*0.01</f>
        <v>316.58266450641605</v>
      </c>
      <c r="S139" s="4"/>
      <c r="T139" s="4">
        <f t="shared" si="28"/>
        <v>31974.84911514802</v>
      </c>
      <c r="U139" s="19">
        <f t="shared" si="31"/>
        <v>6394.9698230296035</v>
      </c>
      <c r="V139" s="48">
        <f t="shared" si="41"/>
        <v>14818.5265536</v>
      </c>
      <c r="W139" s="44">
        <v>1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8.75">
      <c r="A140" s="86">
        <v>134</v>
      </c>
      <c r="B140" s="52" t="s">
        <v>234</v>
      </c>
      <c r="C140" s="3">
        <v>9</v>
      </c>
      <c r="D140" s="3">
        <v>176</v>
      </c>
      <c r="E140" s="8">
        <v>75</v>
      </c>
      <c r="F140" s="3">
        <v>320</v>
      </c>
      <c r="G140" s="3">
        <v>6</v>
      </c>
      <c r="H140" s="4">
        <f t="shared" si="29"/>
        <v>15120</v>
      </c>
      <c r="I140" s="4">
        <f t="shared" si="32"/>
        <v>7832.16</v>
      </c>
      <c r="J140" s="4">
        <f t="shared" si="33"/>
        <v>6931.55232</v>
      </c>
      <c r="K140" s="4">
        <f t="shared" si="34"/>
        <v>29883.71232</v>
      </c>
      <c r="L140" s="4">
        <f t="shared" si="30"/>
        <v>26298.5633529696</v>
      </c>
      <c r="M140" s="4">
        <f t="shared" si="35"/>
        <v>7919.1837648</v>
      </c>
      <c r="N140" s="4">
        <f t="shared" si="36"/>
        <v>2391.5934969696</v>
      </c>
      <c r="O140" s="4">
        <f t="shared" si="37"/>
        <v>9951.27620256</v>
      </c>
      <c r="P140" s="4">
        <f t="shared" si="38"/>
        <v>6036.50988864</v>
      </c>
      <c r="Q140" s="4">
        <f t="shared" si="39"/>
        <v>56182.2756729696</v>
      </c>
      <c r="R140" s="4">
        <f>Q140*0.05</f>
        <v>2809.11378364848</v>
      </c>
      <c r="S140" s="4"/>
      <c r="T140" s="4">
        <f t="shared" si="28"/>
        <v>58991.389456618075</v>
      </c>
      <c r="U140" s="19">
        <f t="shared" si="31"/>
        <v>6554.59882851312</v>
      </c>
      <c r="V140" s="48">
        <f t="shared" si="41"/>
        <v>26297.6668416</v>
      </c>
      <c r="W140" s="44">
        <v>5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8.75">
      <c r="A141" s="86">
        <v>135</v>
      </c>
      <c r="B141" s="52" t="s">
        <v>235</v>
      </c>
      <c r="C141" s="3">
        <v>14</v>
      </c>
      <c r="D141" s="3">
        <v>288</v>
      </c>
      <c r="E141" s="8">
        <v>75</v>
      </c>
      <c r="F141" s="3">
        <v>272</v>
      </c>
      <c r="G141" s="3">
        <v>6</v>
      </c>
      <c r="H141" s="4">
        <f t="shared" si="29"/>
        <v>23232</v>
      </c>
      <c r="I141" s="4">
        <f t="shared" si="32"/>
        <v>12034.176</v>
      </c>
      <c r="J141" s="4">
        <f t="shared" si="33"/>
        <v>10650.385151999999</v>
      </c>
      <c r="K141" s="4">
        <f t="shared" si="34"/>
        <v>45916.561151999995</v>
      </c>
      <c r="L141" s="4">
        <f t="shared" si="30"/>
        <v>40407.95131059456</v>
      </c>
      <c r="M141" s="4">
        <f t="shared" si="35"/>
        <v>12167.88870528</v>
      </c>
      <c r="N141" s="4">
        <f t="shared" si="36"/>
        <v>3674.70238899456</v>
      </c>
      <c r="O141" s="4">
        <f t="shared" si="37"/>
        <v>15290.214863615998</v>
      </c>
      <c r="P141" s="4">
        <f t="shared" si="38"/>
        <v>9275.145352704</v>
      </c>
      <c r="Q141" s="4">
        <f t="shared" si="39"/>
        <v>86324.51246259455</v>
      </c>
      <c r="R141" s="4">
        <f>Q141*0.08</f>
        <v>6905.9609970075635</v>
      </c>
      <c r="S141" s="4"/>
      <c r="T141" s="4">
        <f t="shared" si="28"/>
        <v>93230.47345960212</v>
      </c>
      <c r="U141" s="19">
        <f t="shared" si="31"/>
        <v>6659.319532828723</v>
      </c>
      <c r="V141" s="48">
        <f t="shared" si="41"/>
        <v>40406.57381376</v>
      </c>
      <c r="W141" s="44">
        <v>8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35.25" customHeight="1">
      <c r="A142" s="86">
        <v>136</v>
      </c>
      <c r="B142" s="57" t="s">
        <v>236</v>
      </c>
      <c r="C142" s="3">
        <v>5</v>
      </c>
      <c r="D142" s="3">
        <v>96</v>
      </c>
      <c r="E142" s="8">
        <v>75</v>
      </c>
      <c r="F142" s="3">
        <v>240</v>
      </c>
      <c r="G142" s="3">
        <v>6</v>
      </c>
      <c r="H142" s="4">
        <f t="shared" si="29"/>
        <v>8640</v>
      </c>
      <c r="I142" s="4">
        <f t="shared" si="32"/>
        <v>4475.52</v>
      </c>
      <c r="J142" s="4">
        <f t="shared" si="33"/>
        <v>3960.88704</v>
      </c>
      <c r="K142" s="4">
        <f t="shared" si="34"/>
        <v>17076.407040000002</v>
      </c>
      <c r="L142" s="4">
        <f t="shared" si="30"/>
        <v>15027.750487411202</v>
      </c>
      <c r="M142" s="4">
        <f t="shared" si="35"/>
        <v>4525.2478656</v>
      </c>
      <c r="N142" s="4">
        <f t="shared" si="36"/>
        <v>1366.6248554112</v>
      </c>
      <c r="O142" s="4">
        <f t="shared" si="37"/>
        <v>5686.443544320001</v>
      </c>
      <c r="P142" s="4">
        <f t="shared" si="38"/>
        <v>3449.4342220800004</v>
      </c>
      <c r="Q142" s="4">
        <f t="shared" si="39"/>
        <v>32104.157527411204</v>
      </c>
      <c r="R142" s="4">
        <f>Q142*0.07</f>
        <v>2247.2910269187846</v>
      </c>
      <c r="S142" s="4"/>
      <c r="T142" s="4">
        <f t="shared" si="28"/>
        <v>34351.44855432999</v>
      </c>
      <c r="U142" s="19">
        <f t="shared" si="31"/>
        <v>6870.289710865998</v>
      </c>
      <c r="V142" s="48">
        <f t="shared" si="41"/>
        <v>15027.238195200001</v>
      </c>
      <c r="W142" s="44">
        <v>7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35.25" customHeight="1">
      <c r="A143" s="86">
        <v>137</v>
      </c>
      <c r="B143" s="56" t="s">
        <v>237</v>
      </c>
      <c r="C143" s="3">
        <v>8</v>
      </c>
      <c r="D143" s="3">
        <v>160</v>
      </c>
      <c r="E143" s="8">
        <v>75</v>
      </c>
      <c r="F143" s="3">
        <v>264</v>
      </c>
      <c r="G143" s="3">
        <v>6</v>
      </c>
      <c r="H143" s="4">
        <f t="shared" si="29"/>
        <v>13584</v>
      </c>
      <c r="I143" s="4">
        <f t="shared" si="32"/>
        <v>7036.512000000001</v>
      </c>
      <c r="J143" s="4">
        <f t="shared" si="33"/>
        <v>6227.3946240000005</v>
      </c>
      <c r="K143" s="4">
        <f t="shared" si="34"/>
        <v>26847.906624000003</v>
      </c>
      <c r="L143" s="4">
        <f t="shared" si="30"/>
        <v>23626.963266318726</v>
      </c>
      <c r="M143" s="4">
        <f t="shared" si="35"/>
        <v>7114.695255360001</v>
      </c>
      <c r="N143" s="4">
        <f t="shared" si="36"/>
        <v>2148.63796711872</v>
      </c>
      <c r="O143" s="4">
        <f t="shared" si="37"/>
        <v>8940.352905792002</v>
      </c>
      <c r="P143" s="4">
        <f t="shared" si="38"/>
        <v>5423.277138048001</v>
      </c>
      <c r="Q143" s="4">
        <f t="shared" si="39"/>
        <v>50474.86989031873</v>
      </c>
      <c r="R143" s="4">
        <f>Q143*0.07</f>
        <v>3533.2408923223115</v>
      </c>
      <c r="S143" s="4"/>
      <c r="T143" s="4">
        <f t="shared" si="28"/>
        <v>54008.110782641044</v>
      </c>
      <c r="U143" s="19">
        <f t="shared" si="31"/>
        <v>6751.0138478301305</v>
      </c>
      <c r="V143" s="48">
        <f t="shared" si="41"/>
        <v>23626.157829120002</v>
      </c>
      <c r="W143" s="44">
        <v>7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8.75" customHeight="1">
      <c r="A144" s="86">
        <v>138</v>
      </c>
      <c r="B144" s="57" t="s">
        <v>238</v>
      </c>
      <c r="C144" s="3">
        <v>6</v>
      </c>
      <c r="D144" s="3">
        <v>96</v>
      </c>
      <c r="E144" s="8">
        <v>75</v>
      </c>
      <c r="F144" s="3">
        <v>208</v>
      </c>
      <c r="G144" s="3">
        <v>8</v>
      </c>
      <c r="H144" s="4">
        <f t="shared" si="29"/>
        <v>8864</v>
      </c>
      <c r="I144" s="4">
        <f t="shared" si="32"/>
        <v>4591.552000000001</v>
      </c>
      <c r="J144" s="4">
        <f t="shared" si="33"/>
        <v>4063.5767039999996</v>
      </c>
      <c r="K144" s="4">
        <f t="shared" si="34"/>
        <v>17519.128704</v>
      </c>
      <c r="L144" s="4">
        <f t="shared" si="30"/>
        <v>15417.358833381122</v>
      </c>
      <c r="M144" s="4">
        <f t="shared" si="35"/>
        <v>4642.56910656</v>
      </c>
      <c r="N144" s="4">
        <f t="shared" si="36"/>
        <v>1402.05587018112</v>
      </c>
      <c r="O144" s="4">
        <f t="shared" si="37"/>
        <v>5833.869858432</v>
      </c>
      <c r="P144" s="4">
        <f t="shared" si="38"/>
        <v>3538.863998208</v>
      </c>
      <c r="Q144" s="4">
        <f t="shared" si="39"/>
        <v>32936.48753738112</v>
      </c>
      <c r="R144" s="4">
        <f>Q144*0.1</f>
        <v>3293.6487537381126</v>
      </c>
      <c r="S144" s="4"/>
      <c r="T144" s="4">
        <f t="shared" si="28"/>
        <v>36230.136291119234</v>
      </c>
      <c r="U144" s="19">
        <f t="shared" si="31"/>
        <v>6038.356048519872</v>
      </c>
      <c r="V144" s="48">
        <f t="shared" si="41"/>
        <v>15416.833259519999</v>
      </c>
      <c r="W144" s="4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8.75">
      <c r="A145" s="86">
        <v>139</v>
      </c>
      <c r="B145" s="57" t="s">
        <v>239</v>
      </c>
      <c r="C145" s="3">
        <v>6</v>
      </c>
      <c r="D145" s="3">
        <v>88</v>
      </c>
      <c r="E145" s="8">
        <v>75</v>
      </c>
      <c r="F145" s="3">
        <v>336</v>
      </c>
      <c r="G145" s="3">
        <v>6</v>
      </c>
      <c r="H145" s="4">
        <f t="shared" si="29"/>
        <v>8616</v>
      </c>
      <c r="I145" s="4">
        <f t="shared" si="32"/>
        <v>4463.088</v>
      </c>
      <c r="J145" s="4">
        <f t="shared" si="33"/>
        <v>3949.884576</v>
      </c>
      <c r="K145" s="4">
        <f t="shared" si="34"/>
        <v>17028.972576</v>
      </c>
      <c r="L145" s="4">
        <f t="shared" si="30"/>
        <v>14986.006736057281</v>
      </c>
      <c r="M145" s="4">
        <f t="shared" si="35"/>
        <v>4512.677732640001</v>
      </c>
      <c r="N145" s="4">
        <f t="shared" si="36"/>
        <v>1362.82867525728</v>
      </c>
      <c r="O145" s="4">
        <f t="shared" si="37"/>
        <v>5670.647867808</v>
      </c>
      <c r="P145" s="4">
        <f t="shared" si="38"/>
        <v>3439.8524603520004</v>
      </c>
      <c r="Q145" s="4">
        <f t="shared" si="39"/>
        <v>32014.97931205728</v>
      </c>
      <c r="R145" s="4">
        <f>Q145*0.1</f>
        <v>3201.497931205728</v>
      </c>
      <c r="S145" s="4"/>
      <c r="T145" s="4">
        <f>Q145+R145+S145</f>
        <v>35216.477243263005</v>
      </c>
      <c r="U145" s="19">
        <f t="shared" si="31"/>
        <v>5869.412873877168</v>
      </c>
      <c r="V145" s="48">
        <f t="shared" si="41"/>
        <v>14985.49586688</v>
      </c>
      <c r="W145" s="4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8.75">
      <c r="A146" s="86">
        <v>140</v>
      </c>
      <c r="B146" s="57" t="s">
        <v>240</v>
      </c>
      <c r="C146" s="3">
        <v>7</v>
      </c>
      <c r="D146" s="3">
        <v>116</v>
      </c>
      <c r="E146" s="8">
        <v>75</v>
      </c>
      <c r="F146" s="3">
        <v>308</v>
      </c>
      <c r="G146" s="3">
        <v>6</v>
      </c>
      <c r="H146" s="4">
        <f t="shared" si="29"/>
        <v>10548</v>
      </c>
      <c r="I146" s="4">
        <f t="shared" si="32"/>
        <v>5463.8640000000005</v>
      </c>
      <c r="J146" s="4">
        <f t="shared" si="33"/>
        <v>4835.582928000001</v>
      </c>
      <c r="K146" s="4">
        <f t="shared" si="34"/>
        <v>20847.446928</v>
      </c>
      <c r="L146" s="4">
        <f t="shared" si="30"/>
        <v>18346.37872004784</v>
      </c>
      <c r="M146" s="4">
        <f t="shared" si="35"/>
        <v>5524.5734359200005</v>
      </c>
      <c r="N146" s="4">
        <f t="shared" si="36"/>
        <v>1668.42117764784</v>
      </c>
      <c r="O146" s="4">
        <f t="shared" si="37"/>
        <v>6942.199827024001</v>
      </c>
      <c r="P146" s="4">
        <f t="shared" si="38"/>
        <v>4211.184279456001</v>
      </c>
      <c r="Q146" s="4">
        <f t="shared" si="39"/>
        <v>39193.825648047845</v>
      </c>
      <c r="R146" s="4">
        <f>Q146*0.1</f>
        <v>3919.3825648047846</v>
      </c>
      <c r="S146" s="4"/>
      <c r="T146" s="4">
        <f>Q146+R146+S146</f>
        <v>43113.20821285263</v>
      </c>
      <c r="U146" s="19">
        <f t="shared" si="31"/>
        <v>6159.029744693233</v>
      </c>
      <c r="V146" s="48">
        <f t="shared" si="41"/>
        <v>18345.75329664</v>
      </c>
      <c r="W146" s="4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11" customFormat="1" ht="19.5" thickBot="1">
      <c r="A147" s="91">
        <v>141</v>
      </c>
      <c r="B147" s="58" t="s">
        <v>241</v>
      </c>
      <c r="C147" s="16">
        <v>8</v>
      </c>
      <c r="D147" s="16">
        <v>88</v>
      </c>
      <c r="E147" s="28">
        <v>75</v>
      </c>
      <c r="F147" s="16">
        <v>440</v>
      </c>
      <c r="G147" s="16">
        <v>7</v>
      </c>
      <c r="H147" s="17">
        <f t="shared" si="29"/>
        <v>9680</v>
      </c>
      <c r="I147" s="29">
        <f t="shared" si="32"/>
        <v>5014.24</v>
      </c>
      <c r="J147" s="29">
        <f t="shared" si="33"/>
        <v>4437.66048</v>
      </c>
      <c r="K147" s="29">
        <f t="shared" si="34"/>
        <v>19131.90048</v>
      </c>
      <c r="L147" s="4">
        <f t="shared" si="30"/>
        <v>16836.6463794144</v>
      </c>
      <c r="M147" s="4">
        <f t="shared" si="35"/>
        <v>5069.9536272000005</v>
      </c>
      <c r="N147" s="4">
        <f t="shared" si="36"/>
        <v>1531.1259954144</v>
      </c>
      <c r="O147" s="4">
        <f t="shared" si="37"/>
        <v>6370.9228598400005</v>
      </c>
      <c r="P147" s="4">
        <f t="shared" si="38"/>
        <v>3864.6438969600003</v>
      </c>
      <c r="Q147" s="4">
        <f t="shared" si="39"/>
        <v>35968.546859414404</v>
      </c>
      <c r="R147" s="4">
        <f>Q147*0.1</f>
        <v>3596.8546859414405</v>
      </c>
      <c r="S147" s="4"/>
      <c r="T147" s="4">
        <f>Q147+R147+S147</f>
        <v>39565.401545355846</v>
      </c>
      <c r="U147" s="19">
        <f t="shared" si="31"/>
        <v>4945.675193169481</v>
      </c>
      <c r="V147" s="92">
        <f t="shared" si="41"/>
        <v>16836.0724224</v>
      </c>
      <c r="W147" s="46"/>
      <c r="X147" s="6"/>
      <c r="Y147" s="34">
        <f>SUM(U7:U147)</f>
        <v>948884.6630035762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ht="30" customHeight="1" thickBot="1">
      <c r="A148" s="80"/>
      <c r="B148" s="244" t="s">
        <v>13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6"/>
      <c r="V148" s="49"/>
      <c r="W148" s="44"/>
      <c r="X148" s="1"/>
      <c r="Y148" s="79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8.75">
      <c r="A149" s="116">
        <v>142</v>
      </c>
      <c r="B149" s="117" t="s">
        <v>47</v>
      </c>
      <c r="C149" s="14">
        <v>5</v>
      </c>
      <c r="D149" s="14">
        <v>72</v>
      </c>
      <c r="E149" s="14">
        <v>75</v>
      </c>
      <c r="F149" s="14"/>
      <c r="G149" s="14"/>
      <c r="H149" s="15">
        <f aca="true" t="shared" si="42" ref="H149:H194">D149*E149+F149*G149</f>
        <v>5400</v>
      </c>
      <c r="I149" s="15">
        <f aca="true" t="shared" si="43" ref="I149:I194">H149*0.518</f>
        <v>2797.2000000000003</v>
      </c>
      <c r="J149" s="15">
        <f aca="true" t="shared" si="44" ref="J149:J194">(H149+I149)*0.302</f>
        <v>2475.5544</v>
      </c>
      <c r="K149" s="15">
        <f aca="true" t="shared" si="45" ref="K149:K194">SUM(H149:J149)</f>
        <v>10672.754400000002</v>
      </c>
      <c r="L149" s="15">
        <f aca="true" t="shared" si="46" ref="L149:L194">SUM(M149:P149)</f>
        <v>9392.344054632002</v>
      </c>
      <c r="M149" s="15">
        <f aca="true" t="shared" si="47" ref="M149:M194">K149*0.265</f>
        <v>2828.2799160000004</v>
      </c>
      <c r="N149" s="15">
        <f aca="true" t="shared" si="48" ref="N149:N194">M149*0.302</f>
        <v>854.1405346320001</v>
      </c>
      <c r="O149" s="15">
        <f aca="true" t="shared" si="49" ref="O149:O194">K149*0.333</f>
        <v>3554.0272152000007</v>
      </c>
      <c r="P149" s="15">
        <f aca="true" t="shared" si="50" ref="P149:P194">K149*0.202</f>
        <v>2155.8963888000003</v>
      </c>
      <c r="Q149" s="15">
        <f aca="true" t="shared" si="51" ref="Q149:Q194">K149+L149</f>
        <v>20065.098454632003</v>
      </c>
      <c r="R149" s="15">
        <f>Q149*0.1</f>
        <v>2006.5098454632005</v>
      </c>
      <c r="S149" s="15"/>
      <c r="T149" s="15">
        <f aca="true" t="shared" si="52" ref="T149:T194">Q149+R149+S149</f>
        <v>22071.608300095202</v>
      </c>
      <c r="U149" s="118">
        <f aca="true" t="shared" si="53" ref="U149:U194">T149/C149</f>
        <v>4414.321660019041</v>
      </c>
      <c r="V149" s="112">
        <f aca="true" t="shared" si="54" ref="V149:V194">K149*0.88</f>
        <v>9392.023872000002</v>
      </c>
      <c r="W149" s="4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8.75">
      <c r="A150" s="119">
        <v>143</v>
      </c>
      <c r="B150" s="52" t="s">
        <v>61</v>
      </c>
      <c r="C150" s="3">
        <v>5</v>
      </c>
      <c r="D150" s="3">
        <v>114</v>
      </c>
      <c r="E150" s="8">
        <v>75</v>
      </c>
      <c r="F150" s="3"/>
      <c r="G150" s="3"/>
      <c r="H150" s="4">
        <f t="shared" si="42"/>
        <v>8550</v>
      </c>
      <c r="I150" s="4">
        <f t="shared" si="43"/>
        <v>4428.900000000001</v>
      </c>
      <c r="J150" s="4">
        <f t="shared" si="44"/>
        <v>3919.6278</v>
      </c>
      <c r="K150" s="4">
        <f t="shared" si="45"/>
        <v>16898.527800000003</v>
      </c>
      <c r="L150" s="4">
        <f t="shared" si="46"/>
        <v>14871.211419834004</v>
      </c>
      <c r="M150" s="4">
        <f t="shared" si="47"/>
        <v>4478.109867000001</v>
      </c>
      <c r="N150" s="4">
        <f t="shared" si="48"/>
        <v>1352.3891798340003</v>
      </c>
      <c r="O150" s="4">
        <f t="shared" si="49"/>
        <v>5627.209757400002</v>
      </c>
      <c r="P150" s="4">
        <f t="shared" si="50"/>
        <v>3413.502615600001</v>
      </c>
      <c r="Q150" s="4">
        <f t="shared" si="51"/>
        <v>31769.73921983401</v>
      </c>
      <c r="R150" s="4">
        <f>Q150*0.02</f>
        <v>635.3947843966802</v>
      </c>
      <c r="S150" s="4"/>
      <c r="T150" s="4">
        <f t="shared" si="52"/>
        <v>32405.13400423069</v>
      </c>
      <c r="U150" s="19">
        <f t="shared" si="53"/>
        <v>6481.026800846138</v>
      </c>
      <c r="V150" s="112">
        <f t="shared" si="54"/>
        <v>14870.704464000004</v>
      </c>
      <c r="W150" s="44">
        <v>2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32.25">
      <c r="A151" s="119">
        <v>144</v>
      </c>
      <c r="B151" s="52" t="s">
        <v>52</v>
      </c>
      <c r="C151" s="3">
        <v>6</v>
      </c>
      <c r="D151" s="3">
        <v>72</v>
      </c>
      <c r="E151" s="8">
        <v>75</v>
      </c>
      <c r="F151" s="3"/>
      <c r="G151" s="3"/>
      <c r="H151" s="4">
        <f t="shared" si="42"/>
        <v>5400</v>
      </c>
      <c r="I151" s="4">
        <f t="shared" si="43"/>
        <v>2797.2000000000003</v>
      </c>
      <c r="J151" s="4">
        <f t="shared" si="44"/>
        <v>2475.5544</v>
      </c>
      <c r="K151" s="4">
        <f t="shared" si="45"/>
        <v>10672.754400000002</v>
      </c>
      <c r="L151" s="4">
        <f t="shared" si="46"/>
        <v>9392.344054632002</v>
      </c>
      <c r="M151" s="4">
        <f t="shared" si="47"/>
        <v>2828.2799160000004</v>
      </c>
      <c r="N151" s="4">
        <f t="shared" si="48"/>
        <v>854.1405346320001</v>
      </c>
      <c r="O151" s="4">
        <f t="shared" si="49"/>
        <v>3554.0272152000007</v>
      </c>
      <c r="P151" s="4">
        <f t="shared" si="50"/>
        <v>2155.8963888000003</v>
      </c>
      <c r="Q151" s="4">
        <f t="shared" si="51"/>
        <v>20065.098454632003</v>
      </c>
      <c r="R151" s="4">
        <f>Q151*0.02</f>
        <v>401.3019690926401</v>
      </c>
      <c r="S151" s="4"/>
      <c r="T151" s="4">
        <f t="shared" si="52"/>
        <v>20466.400423724644</v>
      </c>
      <c r="U151" s="19">
        <f t="shared" si="53"/>
        <v>3411.066737287441</v>
      </c>
      <c r="V151" s="112">
        <f t="shared" si="54"/>
        <v>9392.023872000002</v>
      </c>
      <c r="W151" s="44">
        <v>2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23" customFormat="1" ht="48" customHeight="1">
      <c r="A152" s="119">
        <v>145</v>
      </c>
      <c r="B152" s="56" t="s">
        <v>50</v>
      </c>
      <c r="C152" s="20">
        <v>6</v>
      </c>
      <c r="D152" s="20">
        <v>72</v>
      </c>
      <c r="E152" s="8">
        <v>75</v>
      </c>
      <c r="F152" s="20"/>
      <c r="G152" s="20"/>
      <c r="H152" s="21">
        <f t="shared" si="42"/>
        <v>5400</v>
      </c>
      <c r="I152" s="4">
        <f t="shared" si="43"/>
        <v>2797.2000000000003</v>
      </c>
      <c r="J152" s="4">
        <f t="shared" si="44"/>
        <v>2475.5544</v>
      </c>
      <c r="K152" s="4">
        <f t="shared" si="45"/>
        <v>10672.754400000002</v>
      </c>
      <c r="L152" s="4">
        <f t="shared" si="46"/>
        <v>9392.344054632002</v>
      </c>
      <c r="M152" s="4">
        <f t="shared" si="47"/>
        <v>2828.2799160000004</v>
      </c>
      <c r="N152" s="4">
        <f t="shared" si="48"/>
        <v>854.1405346320001</v>
      </c>
      <c r="O152" s="4">
        <f t="shared" si="49"/>
        <v>3554.0272152000007</v>
      </c>
      <c r="P152" s="4">
        <f t="shared" si="50"/>
        <v>2155.8963888000003</v>
      </c>
      <c r="Q152" s="4">
        <f t="shared" si="51"/>
        <v>20065.098454632003</v>
      </c>
      <c r="R152" s="4">
        <f>Q152*0.1</f>
        <v>2006.5098454632005</v>
      </c>
      <c r="S152" s="4"/>
      <c r="T152" s="4">
        <f t="shared" si="52"/>
        <v>22071.608300095202</v>
      </c>
      <c r="U152" s="19">
        <f t="shared" si="53"/>
        <v>3678.6013833492</v>
      </c>
      <c r="V152" s="112">
        <f t="shared" si="54"/>
        <v>9392.023872000002</v>
      </c>
      <c r="W152" s="47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ht="47.25" customHeight="1">
      <c r="A153" s="119">
        <v>146</v>
      </c>
      <c r="B153" s="52" t="s">
        <v>64</v>
      </c>
      <c r="C153" s="3">
        <v>6</v>
      </c>
      <c r="D153" s="3">
        <v>134</v>
      </c>
      <c r="E153" s="8">
        <v>75</v>
      </c>
      <c r="F153" s="3"/>
      <c r="G153" s="3"/>
      <c r="H153" s="4">
        <f t="shared" si="42"/>
        <v>10050</v>
      </c>
      <c r="I153" s="4">
        <f t="shared" si="43"/>
        <v>5205.900000000001</v>
      </c>
      <c r="J153" s="4">
        <f t="shared" si="44"/>
        <v>4607.281800000001</v>
      </c>
      <c r="K153" s="4">
        <f t="shared" si="45"/>
        <v>19863.181800000002</v>
      </c>
      <c r="L153" s="4">
        <f t="shared" si="46"/>
        <v>17480.195879454</v>
      </c>
      <c r="M153" s="4">
        <f t="shared" si="47"/>
        <v>5263.743177000001</v>
      </c>
      <c r="N153" s="4">
        <f t="shared" si="48"/>
        <v>1589.6504394540002</v>
      </c>
      <c r="O153" s="4">
        <f t="shared" si="49"/>
        <v>6614.439539400001</v>
      </c>
      <c r="P153" s="4">
        <f t="shared" si="50"/>
        <v>4012.3627236000007</v>
      </c>
      <c r="Q153" s="4">
        <f t="shared" si="51"/>
        <v>37343.377679454</v>
      </c>
      <c r="R153" s="4">
        <f>Q153*0.02</f>
        <v>746.8675535890801</v>
      </c>
      <c r="S153" s="4"/>
      <c r="T153" s="4">
        <f t="shared" si="52"/>
        <v>38090.24523304308</v>
      </c>
      <c r="U153" s="19">
        <f t="shared" si="53"/>
        <v>6348.374205507181</v>
      </c>
      <c r="V153" s="112">
        <f t="shared" si="54"/>
        <v>17479.599984</v>
      </c>
      <c r="W153" s="44">
        <v>2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8.75">
      <c r="A154" s="119">
        <v>147</v>
      </c>
      <c r="B154" s="52" t="s">
        <v>48</v>
      </c>
      <c r="C154" s="3">
        <v>4</v>
      </c>
      <c r="D154" s="3">
        <v>72</v>
      </c>
      <c r="E154" s="8">
        <v>75</v>
      </c>
      <c r="F154" s="3"/>
      <c r="G154" s="3"/>
      <c r="H154" s="4">
        <f t="shared" si="42"/>
        <v>5400</v>
      </c>
      <c r="I154" s="4">
        <f t="shared" si="43"/>
        <v>2797.2000000000003</v>
      </c>
      <c r="J154" s="4">
        <f t="shared" si="44"/>
        <v>2475.5544</v>
      </c>
      <c r="K154" s="4">
        <f t="shared" si="45"/>
        <v>10672.754400000002</v>
      </c>
      <c r="L154" s="4">
        <f t="shared" si="46"/>
        <v>9392.344054632002</v>
      </c>
      <c r="M154" s="4">
        <f t="shared" si="47"/>
        <v>2828.2799160000004</v>
      </c>
      <c r="N154" s="4">
        <f t="shared" si="48"/>
        <v>854.1405346320001</v>
      </c>
      <c r="O154" s="4">
        <f t="shared" si="49"/>
        <v>3554.0272152000007</v>
      </c>
      <c r="P154" s="4">
        <f t="shared" si="50"/>
        <v>2155.8963888000003</v>
      </c>
      <c r="Q154" s="4">
        <f t="shared" si="51"/>
        <v>20065.098454632003</v>
      </c>
      <c r="R154" s="4">
        <f aca="true" t="shared" si="55" ref="R154:R179">Q154*0.1</f>
        <v>2006.5098454632005</v>
      </c>
      <c r="S154" s="4"/>
      <c r="T154" s="4">
        <f t="shared" si="52"/>
        <v>22071.608300095202</v>
      </c>
      <c r="U154" s="19">
        <f t="shared" si="53"/>
        <v>5517.9020750238005</v>
      </c>
      <c r="V154" s="112">
        <f t="shared" si="54"/>
        <v>9392.023872000002</v>
      </c>
      <c r="W154" s="4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8.75">
      <c r="A155" s="119">
        <v>148</v>
      </c>
      <c r="B155" s="52" t="s">
        <v>14</v>
      </c>
      <c r="C155" s="3">
        <v>5</v>
      </c>
      <c r="D155" s="3">
        <v>72</v>
      </c>
      <c r="E155" s="8">
        <v>75</v>
      </c>
      <c r="F155" s="3"/>
      <c r="G155" s="3"/>
      <c r="H155" s="4">
        <f t="shared" si="42"/>
        <v>5400</v>
      </c>
      <c r="I155" s="4">
        <f t="shared" si="43"/>
        <v>2797.2000000000003</v>
      </c>
      <c r="J155" s="4">
        <f t="shared" si="44"/>
        <v>2475.5544</v>
      </c>
      <c r="K155" s="4">
        <f t="shared" si="45"/>
        <v>10672.754400000002</v>
      </c>
      <c r="L155" s="4">
        <f t="shared" si="46"/>
        <v>9392.344054632002</v>
      </c>
      <c r="M155" s="4">
        <f t="shared" si="47"/>
        <v>2828.2799160000004</v>
      </c>
      <c r="N155" s="4">
        <f t="shared" si="48"/>
        <v>854.1405346320001</v>
      </c>
      <c r="O155" s="4">
        <f t="shared" si="49"/>
        <v>3554.0272152000007</v>
      </c>
      <c r="P155" s="4">
        <f t="shared" si="50"/>
        <v>2155.8963888000003</v>
      </c>
      <c r="Q155" s="4">
        <f t="shared" si="51"/>
        <v>20065.098454632003</v>
      </c>
      <c r="R155" s="4">
        <f t="shared" si="55"/>
        <v>2006.5098454632005</v>
      </c>
      <c r="S155" s="4"/>
      <c r="T155" s="4">
        <f t="shared" si="52"/>
        <v>22071.608300095202</v>
      </c>
      <c r="U155" s="19">
        <f t="shared" si="53"/>
        <v>4414.321660019041</v>
      </c>
      <c r="V155" s="112">
        <f t="shared" si="54"/>
        <v>9392.023872000002</v>
      </c>
      <c r="W155" s="4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32.25" customHeight="1">
      <c r="A156" s="119">
        <v>149</v>
      </c>
      <c r="B156" s="52" t="s">
        <v>49</v>
      </c>
      <c r="C156" s="3">
        <v>4</v>
      </c>
      <c r="D156" s="3">
        <v>72</v>
      </c>
      <c r="E156" s="8">
        <v>75</v>
      </c>
      <c r="F156" s="3"/>
      <c r="G156" s="3"/>
      <c r="H156" s="4">
        <f t="shared" si="42"/>
        <v>5400</v>
      </c>
      <c r="I156" s="4">
        <f t="shared" si="43"/>
        <v>2797.2000000000003</v>
      </c>
      <c r="J156" s="4">
        <f t="shared" si="44"/>
        <v>2475.5544</v>
      </c>
      <c r="K156" s="4">
        <f t="shared" si="45"/>
        <v>10672.754400000002</v>
      </c>
      <c r="L156" s="4">
        <f t="shared" si="46"/>
        <v>9392.344054632002</v>
      </c>
      <c r="M156" s="4">
        <f t="shared" si="47"/>
        <v>2828.2799160000004</v>
      </c>
      <c r="N156" s="4">
        <f t="shared" si="48"/>
        <v>854.1405346320001</v>
      </c>
      <c r="O156" s="4">
        <f t="shared" si="49"/>
        <v>3554.0272152000007</v>
      </c>
      <c r="P156" s="4">
        <f t="shared" si="50"/>
        <v>2155.8963888000003</v>
      </c>
      <c r="Q156" s="4">
        <f t="shared" si="51"/>
        <v>20065.098454632003</v>
      </c>
      <c r="R156" s="4">
        <f t="shared" si="55"/>
        <v>2006.5098454632005</v>
      </c>
      <c r="S156" s="4"/>
      <c r="T156" s="4">
        <f t="shared" si="52"/>
        <v>22071.608300095202</v>
      </c>
      <c r="U156" s="19">
        <f t="shared" si="53"/>
        <v>5517.9020750238005</v>
      </c>
      <c r="V156" s="112">
        <f t="shared" si="54"/>
        <v>9392.023872000002</v>
      </c>
      <c r="W156" s="4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8.75">
      <c r="A157" s="119">
        <v>150</v>
      </c>
      <c r="B157" s="59" t="s">
        <v>53</v>
      </c>
      <c r="C157" s="3">
        <v>9</v>
      </c>
      <c r="D157" s="3">
        <v>72</v>
      </c>
      <c r="E157" s="8">
        <v>75</v>
      </c>
      <c r="F157" s="3"/>
      <c r="G157" s="3"/>
      <c r="H157" s="4">
        <f t="shared" si="42"/>
        <v>5400</v>
      </c>
      <c r="I157" s="4">
        <f t="shared" si="43"/>
        <v>2797.2000000000003</v>
      </c>
      <c r="J157" s="4">
        <f t="shared" si="44"/>
        <v>2475.5544</v>
      </c>
      <c r="K157" s="4">
        <f t="shared" si="45"/>
        <v>10672.754400000002</v>
      </c>
      <c r="L157" s="4">
        <f t="shared" si="46"/>
        <v>9392.344054632002</v>
      </c>
      <c r="M157" s="4">
        <f t="shared" si="47"/>
        <v>2828.2799160000004</v>
      </c>
      <c r="N157" s="4">
        <f t="shared" si="48"/>
        <v>854.1405346320001</v>
      </c>
      <c r="O157" s="4">
        <f t="shared" si="49"/>
        <v>3554.0272152000007</v>
      </c>
      <c r="P157" s="4">
        <f t="shared" si="50"/>
        <v>2155.8963888000003</v>
      </c>
      <c r="Q157" s="4">
        <f t="shared" si="51"/>
        <v>20065.098454632003</v>
      </c>
      <c r="R157" s="4">
        <f t="shared" si="55"/>
        <v>2006.5098454632005</v>
      </c>
      <c r="S157" s="4"/>
      <c r="T157" s="4">
        <f t="shared" si="52"/>
        <v>22071.608300095202</v>
      </c>
      <c r="U157" s="19">
        <f t="shared" si="53"/>
        <v>2452.4009222328004</v>
      </c>
      <c r="V157" s="112">
        <f t="shared" si="54"/>
        <v>9392.023872000002</v>
      </c>
      <c r="W157" s="4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51" customHeight="1">
      <c r="A158" s="119">
        <v>151</v>
      </c>
      <c r="B158" s="56" t="s">
        <v>43</v>
      </c>
      <c r="C158" s="3">
        <v>4</v>
      </c>
      <c r="D158" s="3">
        <v>72</v>
      </c>
      <c r="E158" s="8">
        <v>75</v>
      </c>
      <c r="F158" s="3"/>
      <c r="G158" s="3"/>
      <c r="H158" s="4">
        <f t="shared" si="42"/>
        <v>5400</v>
      </c>
      <c r="I158" s="4">
        <f t="shared" si="43"/>
        <v>2797.2000000000003</v>
      </c>
      <c r="J158" s="4">
        <f t="shared" si="44"/>
        <v>2475.5544</v>
      </c>
      <c r="K158" s="4">
        <f t="shared" si="45"/>
        <v>10672.754400000002</v>
      </c>
      <c r="L158" s="4">
        <f t="shared" si="46"/>
        <v>9392.344054632002</v>
      </c>
      <c r="M158" s="4">
        <f t="shared" si="47"/>
        <v>2828.2799160000004</v>
      </c>
      <c r="N158" s="4">
        <f t="shared" si="48"/>
        <v>854.1405346320001</v>
      </c>
      <c r="O158" s="4">
        <f t="shared" si="49"/>
        <v>3554.0272152000007</v>
      </c>
      <c r="P158" s="4">
        <f t="shared" si="50"/>
        <v>2155.8963888000003</v>
      </c>
      <c r="Q158" s="4">
        <f t="shared" si="51"/>
        <v>20065.098454632003</v>
      </c>
      <c r="R158" s="4">
        <f t="shared" si="55"/>
        <v>2006.5098454632005</v>
      </c>
      <c r="S158" s="4"/>
      <c r="T158" s="4">
        <f>Q158+R158+S158</f>
        <v>22071.608300095202</v>
      </c>
      <c r="U158" s="19">
        <f t="shared" si="53"/>
        <v>5517.9020750238005</v>
      </c>
      <c r="V158" s="112">
        <f t="shared" si="54"/>
        <v>9392.023872000002</v>
      </c>
      <c r="W158" s="4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8.75">
      <c r="A159" s="119">
        <v>152</v>
      </c>
      <c r="B159" s="52" t="s">
        <v>30</v>
      </c>
      <c r="C159" s="3">
        <v>5</v>
      </c>
      <c r="D159" s="3">
        <v>72</v>
      </c>
      <c r="E159" s="8">
        <v>75</v>
      </c>
      <c r="F159" s="3"/>
      <c r="G159" s="3"/>
      <c r="H159" s="4">
        <f t="shared" si="42"/>
        <v>5400</v>
      </c>
      <c r="I159" s="4">
        <f t="shared" si="43"/>
        <v>2797.2000000000003</v>
      </c>
      <c r="J159" s="4">
        <f t="shared" si="44"/>
        <v>2475.5544</v>
      </c>
      <c r="K159" s="4">
        <f t="shared" si="45"/>
        <v>10672.754400000002</v>
      </c>
      <c r="L159" s="4">
        <f t="shared" si="46"/>
        <v>9392.344054632002</v>
      </c>
      <c r="M159" s="4">
        <f t="shared" si="47"/>
        <v>2828.2799160000004</v>
      </c>
      <c r="N159" s="4">
        <f t="shared" si="48"/>
        <v>854.1405346320001</v>
      </c>
      <c r="O159" s="4">
        <f t="shared" si="49"/>
        <v>3554.0272152000007</v>
      </c>
      <c r="P159" s="4">
        <f t="shared" si="50"/>
        <v>2155.8963888000003</v>
      </c>
      <c r="Q159" s="4">
        <f t="shared" si="51"/>
        <v>20065.098454632003</v>
      </c>
      <c r="R159" s="4">
        <f t="shared" si="55"/>
        <v>2006.5098454632005</v>
      </c>
      <c r="S159" s="4"/>
      <c r="T159" s="4">
        <f t="shared" si="52"/>
        <v>22071.608300095202</v>
      </c>
      <c r="U159" s="19">
        <f t="shared" si="53"/>
        <v>4414.321660019041</v>
      </c>
      <c r="V159" s="112">
        <f t="shared" si="54"/>
        <v>9392.023872000002</v>
      </c>
      <c r="W159" s="4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.75">
      <c r="A160" s="119">
        <v>153</v>
      </c>
      <c r="B160" s="52" t="s">
        <v>15</v>
      </c>
      <c r="C160" s="3">
        <v>6</v>
      </c>
      <c r="D160" s="3">
        <v>72</v>
      </c>
      <c r="E160" s="8">
        <v>75</v>
      </c>
      <c r="F160" s="3"/>
      <c r="G160" s="3"/>
      <c r="H160" s="4">
        <f t="shared" si="42"/>
        <v>5400</v>
      </c>
      <c r="I160" s="4">
        <f t="shared" si="43"/>
        <v>2797.2000000000003</v>
      </c>
      <c r="J160" s="4">
        <f t="shared" si="44"/>
        <v>2475.5544</v>
      </c>
      <c r="K160" s="4">
        <f t="shared" si="45"/>
        <v>10672.754400000002</v>
      </c>
      <c r="L160" s="4">
        <f t="shared" si="46"/>
        <v>9392.344054632002</v>
      </c>
      <c r="M160" s="4">
        <f t="shared" si="47"/>
        <v>2828.2799160000004</v>
      </c>
      <c r="N160" s="4">
        <f t="shared" si="48"/>
        <v>854.1405346320001</v>
      </c>
      <c r="O160" s="4">
        <f t="shared" si="49"/>
        <v>3554.0272152000007</v>
      </c>
      <c r="P160" s="4">
        <f t="shared" si="50"/>
        <v>2155.8963888000003</v>
      </c>
      <c r="Q160" s="4">
        <f t="shared" si="51"/>
        <v>20065.098454632003</v>
      </c>
      <c r="R160" s="4">
        <f t="shared" si="55"/>
        <v>2006.5098454632005</v>
      </c>
      <c r="S160" s="4"/>
      <c r="T160" s="4">
        <f t="shared" si="52"/>
        <v>22071.608300095202</v>
      </c>
      <c r="U160" s="19">
        <f t="shared" si="53"/>
        <v>3678.6013833492</v>
      </c>
      <c r="V160" s="112">
        <f t="shared" si="54"/>
        <v>9392.023872000002</v>
      </c>
      <c r="W160" s="4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8.75">
      <c r="A161" s="119">
        <v>154</v>
      </c>
      <c r="B161" s="52" t="s">
        <v>16</v>
      </c>
      <c r="C161" s="3">
        <v>9</v>
      </c>
      <c r="D161" s="3">
        <v>72</v>
      </c>
      <c r="E161" s="8">
        <v>75</v>
      </c>
      <c r="F161" s="3"/>
      <c r="G161" s="3"/>
      <c r="H161" s="4">
        <f t="shared" si="42"/>
        <v>5400</v>
      </c>
      <c r="I161" s="4">
        <f t="shared" si="43"/>
        <v>2797.2000000000003</v>
      </c>
      <c r="J161" s="4">
        <f t="shared" si="44"/>
        <v>2475.5544</v>
      </c>
      <c r="K161" s="4">
        <f t="shared" si="45"/>
        <v>10672.754400000002</v>
      </c>
      <c r="L161" s="4">
        <f t="shared" si="46"/>
        <v>9392.344054632002</v>
      </c>
      <c r="M161" s="4">
        <f t="shared" si="47"/>
        <v>2828.2799160000004</v>
      </c>
      <c r="N161" s="4">
        <f t="shared" si="48"/>
        <v>854.1405346320001</v>
      </c>
      <c r="O161" s="4">
        <f t="shared" si="49"/>
        <v>3554.0272152000007</v>
      </c>
      <c r="P161" s="4">
        <f t="shared" si="50"/>
        <v>2155.8963888000003</v>
      </c>
      <c r="Q161" s="4">
        <f t="shared" si="51"/>
        <v>20065.098454632003</v>
      </c>
      <c r="R161" s="4">
        <f t="shared" si="55"/>
        <v>2006.5098454632005</v>
      </c>
      <c r="S161" s="4"/>
      <c r="T161" s="4">
        <f t="shared" si="52"/>
        <v>22071.608300095202</v>
      </c>
      <c r="U161" s="19">
        <f t="shared" si="53"/>
        <v>2452.4009222328004</v>
      </c>
      <c r="V161" s="112">
        <f t="shared" si="54"/>
        <v>9392.023872000002</v>
      </c>
      <c r="W161" s="4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8.75">
      <c r="A162" s="119">
        <v>155</v>
      </c>
      <c r="B162" s="52" t="s">
        <v>17</v>
      </c>
      <c r="C162" s="3">
        <v>7</v>
      </c>
      <c r="D162" s="3">
        <v>72</v>
      </c>
      <c r="E162" s="8">
        <v>75</v>
      </c>
      <c r="F162" s="3"/>
      <c r="G162" s="3"/>
      <c r="H162" s="4">
        <f t="shared" si="42"/>
        <v>5400</v>
      </c>
      <c r="I162" s="4">
        <f t="shared" si="43"/>
        <v>2797.2000000000003</v>
      </c>
      <c r="J162" s="4">
        <f t="shared" si="44"/>
        <v>2475.5544</v>
      </c>
      <c r="K162" s="4">
        <f t="shared" si="45"/>
        <v>10672.754400000002</v>
      </c>
      <c r="L162" s="4">
        <f t="shared" si="46"/>
        <v>9392.344054632002</v>
      </c>
      <c r="M162" s="4">
        <f t="shared" si="47"/>
        <v>2828.2799160000004</v>
      </c>
      <c r="N162" s="4">
        <f t="shared" si="48"/>
        <v>854.1405346320001</v>
      </c>
      <c r="O162" s="4">
        <f t="shared" si="49"/>
        <v>3554.0272152000007</v>
      </c>
      <c r="P162" s="4">
        <f t="shared" si="50"/>
        <v>2155.8963888000003</v>
      </c>
      <c r="Q162" s="4">
        <f t="shared" si="51"/>
        <v>20065.098454632003</v>
      </c>
      <c r="R162" s="4">
        <f t="shared" si="55"/>
        <v>2006.5098454632005</v>
      </c>
      <c r="S162" s="4"/>
      <c r="T162" s="4">
        <f t="shared" si="52"/>
        <v>22071.608300095202</v>
      </c>
      <c r="U162" s="19">
        <f t="shared" si="53"/>
        <v>3153.0869000136004</v>
      </c>
      <c r="V162" s="112">
        <f t="shared" si="54"/>
        <v>9392.023872000002</v>
      </c>
      <c r="W162" s="4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103" customFormat="1" ht="18.75">
      <c r="A163" s="119">
        <v>156</v>
      </c>
      <c r="B163" s="95" t="s">
        <v>31</v>
      </c>
      <c r="C163" s="96">
        <v>7</v>
      </c>
      <c r="D163" s="96">
        <v>72</v>
      </c>
      <c r="E163" s="97">
        <v>75</v>
      </c>
      <c r="F163" s="96"/>
      <c r="G163" s="96"/>
      <c r="H163" s="98">
        <f t="shared" si="42"/>
        <v>5400</v>
      </c>
      <c r="I163" s="98">
        <f t="shared" si="43"/>
        <v>2797.2000000000003</v>
      </c>
      <c r="J163" s="98">
        <f t="shared" si="44"/>
        <v>2475.5544</v>
      </c>
      <c r="K163" s="98">
        <f t="shared" si="45"/>
        <v>10672.754400000002</v>
      </c>
      <c r="L163" s="98">
        <f t="shared" si="46"/>
        <v>9392.344054632002</v>
      </c>
      <c r="M163" s="98">
        <f t="shared" si="47"/>
        <v>2828.2799160000004</v>
      </c>
      <c r="N163" s="98">
        <f t="shared" si="48"/>
        <v>854.1405346320001</v>
      </c>
      <c r="O163" s="98">
        <f t="shared" si="49"/>
        <v>3554.0272152000007</v>
      </c>
      <c r="P163" s="98">
        <f t="shared" si="50"/>
        <v>2155.8963888000003</v>
      </c>
      <c r="Q163" s="98">
        <f t="shared" si="51"/>
        <v>20065.098454632003</v>
      </c>
      <c r="R163" s="98">
        <f t="shared" si="55"/>
        <v>2006.5098454632005</v>
      </c>
      <c r="S163" s="98"/>
      <c r="T163" s="98">
        <f t="shared" si="52"/>
        <v>22071.608300095202</v>
      </c>
      <c r="U163" s="99">
        <f t="shared" si="53"/>
        <v>3153.0869000136004</v>
      </c>
      <c r="V163" s="113">
        <f t="shared" si="54"/>
        <v>9392.023872000002</v>
      </c>
      <c r="W163" s="101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</row>
    <row r="164" spans="1:37" ht="18.75">
      <c r="A164" s="119">
        <v>157</v>
      </c>
      <c r="B164" s="52" t="s">
        <v>57</v>
      </c>
      <c r="C164" s="3">
        <v>4</v>
      </c>
      <c r="D164" s="3">
        <v>72</v>
      </c>
      <c r="E164" s="8">
        <v>75</v>
      </c>
      <c r="F164" s="3"/>
      <c r="G164" s="3"/>
      <c r="H164" s="4">
        <f t="shared" si="42"/>
        <v>5400</v>
      </c>
      <c r="I164" s="4">
        <f t="shared" si="43"/>
        <v>2797.2000000000003</v>
      </c>
      <c r="J164" s="4">
        <f t="shared" si="44"/>
        <v>2475.5544</v>
      </c>
      <c r="K164" s="4">
        <f t="shared" si="45"/>
        <v>10672.754400000002</v>
      </c>
      <c r="L164" s="4">
        <f t="shared" si="46"/>
        <v>9392.344054632002</v>
      </c>
      <c r="M164" s="4">
        <f t="shared" si="47"/>
        <v>2828.2799160000004</v>
      </c>
      <c r="N164" s="4">
        <f t="shared" si="48"/>
        <v>854.1405346320001</v>
      </c>
      <c r="O164" s="4">
        <f t="shared" si="49"/>
        <v>3554.0272152000007</v>
      </c>
      <c r="P164" s="4">
        <f t="shared" si="50"/>
        <v>2155.8963888000003</v>
      </c>
      <c r="Q164" s="4">
        <f t="shared" si="51"/>
        <v>20065.098454632003</v>
      </c>
      <c r="R164" s="4">
        <f t="shared" si="55"/>
        <v>2006.5098454632005</v>
      </c>
      <c r="S164" s="4"/>
      <c r="T164" s="4">
        <f t="shared" si="52"/>
        <v>22071.608300095202</v>
      </c>
      <c r="U164" s="19">
        <f t="shared" si="53"/>
        <v>5517.9020750238005</v>
      </c>
      <c r="V164" s="112">
        <f t="shared" si="54"/>
        <v>9392.023872000002</v>
      </c>
      <c r="W164" s="4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30.75" customHeight="1">
      <c r="A165" s="119">
        <v>158</v>
      </c>
      <c r="B165" s="52" t="s">
        <v>45</v>
      </c>
      <c r="C165" s="3">
        <v>7</v>
      </c>
      <c r="D165" s="3">
        <v>72</v>
      </c>
      <c r="E165" s="8">
        <v>75</v>
      </c>
      <c r="F165" s="3"/>
      <c r="G165" s="3"/>
      <c r="H165" s="4">
        <f t="shared" si="42"/>
        <v>5400</v>
      </c>
      <c r="I165" s="4">
        <f t="shared" si="43"/>
        <v>2797.2000000000003</v>
      </c>
      <c r="J165" s="4">
        <f t="shared" si="44"/>
        <v>2475.5544</v>
      </c>
      <c r="K165" s="4">
        <f t="shared" si="45"/>
        <v>10672.754400000002</v>
      </c>
      <c r="L165" s="4">
        <f t="shared" si="46"/>
        <v>9392.344054632002</v>
      </c>
      <c r="M165" s="4">
        <f t="shared" si="47"/>
        <v>2828.2799160000004</v>
      </c>
      <c r="N165" s="4">
        <f t="shared" si="48"/>
        <v>854.1405346320001</v>
      </c>
      <c r="O165" s="4">
        <f t="shared" si="49"/>
        <v>3554.0272152000007</v>
      </c>
      <c r="P165" s="4">
        <f t="shared" si="50"/>
        <v>2155.8963888000003</v>
      </c>
      <c r="Q165" s="4">
        <f t="shared" si="51"/>
        <v>20065.098454632003</v>
      </c>
      <c r="R165" s="4">
        <f t="shared" si="55"/>
        <v>2006.5098454632005</v>
      </c>
      <c r="S165" s="4"/>
      <c r="T165" s="4">
        <f t="shared" si="52"/>
        <v>22071.608300095202</v>
      </c>
      <c r="U165" s="19">
        <f t="shared" si="53"/>
        <v>3153.0869000136004</v>
      </c>
      <c r="V165" s="112">
        <f t="shared" si="54"/>
        <v>9392.023872000002</v>
      </c>
      <c r="W165" s="4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33" customHeight="1">
      <c r="A166" s="119">
        <v>159</v>
      </c>
      <c r="B166" s="52" t="s">
        <v>42</v>
      </c>
      <c r="C166" s="3">
        <v>6</v>
      </c>
      <c r="D166" s="3">
        <v>72</v>
      </c>
      <c r="E166" s="8">
        <v>75</v>
      </c>
      <c r="F166" s="3"/>
      <c r="G166" s="3"/>
      <c r="H166" s="4">
        <f t="shared" si="42"/>
        <v>5400</v>
      </c>
      <c r="I166" s="4">
        <f t="shared" si="43"/>
        <v>2797.2000000000003</v>
      </c>
      <c r="J166" s="4">
        <f t="shared" si="44"/>
        <v>2475.5544</v>
      </c>
      <c r="K166" s="4">
        <f t="shared" si="45"/>
        <v>10672.754400000002</v>
      </c>
      <c r="L166" s="4">
        <f t="shared" si="46"/>
        <v>9392.344054632002</v>
      </c>
      <c r="M166" s="4">
        <f t="shared" si="47"/>
        <v>2828.2799160000004</v>
      </c>
      <c r="N166" s="4">
        <f t="shared" si="48"/>
        <v>854.1405346320001</v>
      </c>
      <c r="O166" s="4">
        <f t="shared" si="49"/>
        <v>3554.0272152000007</v>
      </c>
      <c r="P166" s="4">
        <f t="shared" si="50"/>
        <v>2155.8963888000003</v>
      </c>
      <c r="Q166" s="4">
        <f t="shared" si="51"/>
        <v>20065.098454632003</v>
      </c>
      <c r="R166" s="4">
        <f t="shared" si="55"/>
        <v>2006.5098454632005</v>
      </c>
      <c r="S166" s="4"/>
      <c r="T166" s="4">
        <f t="shared" si="52"/>
        <v>22071.608300095202</v>
      </c>
      <c r="U166" s="19">
        <f t="shared" si="53"/>
        <v>3678.6013833492</v>
      </c>
      <c r="V166" s="112">
        <f t="shared" si="54"/>
        <v>9392.023872000002</v>
      </c>
      <c r="W166" s="4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8.75">
      <c r="A167" s="119">
        <v>160</v>
      </c>
      <c r="B167" s="52" t="s">
        <v>18</v>
      </c>
      <c r="C167" s="3">
        <v>5</v>
      </c>
      <c r="D167" s="3">
        <v>72</v>
      </c>
      <c r="E167" s="8">
        <v>75</v>
      </c>
      <c r="F167" s="3"/>
      <c r="G167" s="3"/>
      <c r="H167" s="4">
        <f t="shared" si="42"/>
        <v>5400</v>
      </c>
      <c r="I167" s="4">
        <f t="shared" si="43"/>
        <v>2797.2000000000003</v>
      </c>
      <c r="J167" s="4">
        <f t="shared" si="44"/>
        <v>2475.5544</v>
      </c>
      <c r="K167" s="4">
        <f t="shared" si="45"/>
        <v>10672.754400000002</v>
      </c>
      <c r="L167" s="4">
        <f t="shared" si="46"/>
        <v>9392.344054632002</v>
      </c>
      <c r="M167" s="4">
        <f t="shared" si="47"/>
        <v>2828.2799160000004</v>
      </c>
      <c r="N167" s="4">
        <f t="shared" si="48"/>
        <v>854.1405346320001</v>
      </c>
      <c r="O167" s="4">
        <f t="shared" si="49"/>
        <v>3554.0272152000007</v>
      </c>
      <c r="P167" s="4">
        <f t="shared" si="50"/>
        <v>2155.8963888000003</v>
      </c>
      <c r="Q167" s="4">
        <f t="shared" si="51"/>
        <v>20065.098454632003</v>
      </c>
      <c r="R167" s="4">
        <f t="shared" si="55"/>
        <v>2006.5098454632005</v>
      </c>
      <c r="S167" s="4"/>
      <c r="T167" s="4">
        <f t="shared" si="52"/>
        <v>22071.608300095202</v>
      </c>
      <c r="U167" s="19">
        <f t="shared" si="53"/>
        <v>4414.321660019041</v>
      </c>
      <c r="V167" s="112">
        <f t="shared" si="54"/>
        <v>9392.023872000002</v>
      </c>
      <c r="W167" s="4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8.75">
      <c r="A168" s="119">
        <v>161</v>
      </c>
      <c r="B168" s="52" t="s">
        <v>44</v>
      </c>
      <c r="C168" s="3">
        <v>4</v>
      </c>
      <c r="D168" s="3">
        <v>72</v>
      </c>
      <c r="E168" s="8">
        <v>75</v>
      </c>
      <c r="F168" s="3"/>
      <c r="G168" s="3"/>
      <c r="H168" s="4">
        <f t="shared" si="42"/>
        <v>5400</v>
      </c>
      <c r="I168" s="4">
        <f t="shared" si="43"/>
        <v>2797.2000000000003</v>
      </c>
      <c r="J168" s="4">
        <f t="shared" si="44"/>
        <v>2475.5544</v>
      </c>
      <c r="K168" s="4">
        <f t="shared" si="45"/>
        <v>10672.754400000002</v>
      </c>
      <c r="L168" s="4">
        <f t="shared" si="46"/>
        <v>9392.344054632002</v>
      </c>
      <c r="M168" s="4">
        <f t="shared" si="47"/>
        <v>2828.2799160000004</v>
      </c>
      <c r="N168" s="4">
        <f t="shared" si="48"/>
        <v>854.1405346320001</v>
      </c>
      <c r="O168" s="4">
        <f t="shared" si="49"/>
        <v>3554.0272152000007</v>
      </c>
      <c r="P168" s="4">
        <f t="shared" si="50"/>
        <v>2155.8963888000003</v>
      </c>
      <c r="Q168" s="4">
        <f t="shared" si="51"/>
        <v>20065.098454632003</v>
      </c>
      <c r="R168" s="4">
        <f t="shared" si="55"/>
        <v>2006.5098454632005</v>
      </c>
      <c r="S168" s="4"/>
      <c r="T168" s="4">
        <f t="shared" si="52"/>
        <v>22071.608300095202</v>
      </c>
      <c r="U168" s="19">
        <f t="shared" si="53"/>
        <v>5517.9020750238005</v>
      </c>
      <c r="V168" s="112">
        <f t="shared" si="54"/>
        <v>9392.023872000002</v>
      </c>
      <c r="W168" s="4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8.75">
      <c r="A169" s="119">
        <v>162</v>
      </c>
      <c r="B169" s="52" t="s">
        <v>56</v>
      </c>
      <c r="C169" s="3">
        <v>4</v>
      </c>
      <c r="D169" s="3">
        <v>72</v>
      </c>
      <c r="E169" s="8">
        <v>75</v>
      </c>
      <c r="F169" s="3"/>
      <c r="G169" s="3"/>
      <c r="H169" s="4">
        <f t="shared" si="42"/>
        <v>5400</v>
      </c>
      <c r="I169" s="4">
        <f t="shared" si="43"/>
        <v>2797.2000000000003</v>
      </c>
      <c r="J169" s="4">
        <f t="shared" si="44"/>
        <v>2475.5544</v>
      </c>
      <c r="K169" s="4">
        <f t="shared" si="45"/>
        <v>10672.754400000002</v>
      </c>
      <c r="L169" s="4">
        <f t="shared" si="46"/>
        <v>9392.344054632002</v>
      </c>
      <c r="M169" s="4">
        <f t="shared" si="47"/>
        <v>2828.2799160000004</v>
      </c>
      <c r="N169" s="4">
        <f t="shared" si="48"/>
        <v>854.1405346320001</v>
      </c>
      <c r="O169" s="4">
        <f t="shared" si="49"/>
        <v>3554.0272152000007</v>
      </c>
      <c r="P169" s="4">
        <f t="shared" si="50"/>
        <v>2155.8963888000003</v>
      </c>
      <c r="Q169" s="4">
        <f t="shared" si="51"/>
        <v>20065.098454632003</v>
      </c>
      <c r="R169" s="4">
        <f t="shared" si="55"/>
        <v>2006.5098454632005</v>
      </c>
      <c r="S169" s="4"/>
      <c r="T169" s="4">
        <f t="shared" si="52"/>
        <v>22071.608300095202</v>
      </c>
      <c r="U169" s="19">
        <f t="shared" si="53"/>
        <v>5517.9020750238005</v>
      </c>
      <c r="V169" s="112">
        <f t="shared" si="54"/>
        <v>9392.023872000002</v>
      </c>
      <c r="W169" s="4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33.75" customHeight="1">
      <c r="A170" s="119">
        <v>163</v>
      </c>
      <c r="B170" s="52" t="s">
        <v>51</v>
      </c>
      <c r="C170" s="3">
        <v>5</v>
      </c>
      <c r="D170" s="3">
        <v>72</v>
      </c>
      <c r="E170" s="8">
        <v>75</v>
      </c>
      <c r="F170" s="3"/>
      <c r="G170" s="3"/>
      <c r="H170" s="4">
        <f t="shared" si="42"/>
        <v>5400</v>
      </c>
      <c r="I170" s="4">
        <f t="shared" si="43"/>
        <v>2797.2000000000003</v>
      </c>
      <c r="J170" s="4">
        <f t="shared" si="44"/>
        <v>2475.5544</v>
      </c>
      <c r="K170" s="4">
        <f t="shared" si="45"/>
        <v>10672.754400000002</v>
      </c>
      <c r="L170" s="4">
        <f t="shared" si="46"/>
        <v>9392.344054632002</v>
      </c>
      <c r="M170" s="4">
        <f t="shared" si="47"/>
        <v>2828.2799160000004</v>
      </c>
      <c r="N170" s="4">
        <f t="shared" si="48"/>
        <v>854.1405346320001</v>
      </c>
      <c r="O170" s="4">
        <f t="shared" si="49"/>
        <v>3554.0272152000007</v>
      </c>
      <c r="P170" s="4">
        <f t="shared" si="50"/>
        <v>2155.8963888000003</v>
      </c>
      <c r="Q170" s="4">
        <f t="shared" si="51"/>
        <v>20065.098454632003</v>
      </c>
      <c r="R170" s="4">
        <f t="shared" si="55"/>
        <v>2006.5098454632005</v>
      </c>
      <c r="S170" s="4"/>
      <c r="T170" s="4">
        <f t="shared" si="52"/>
        <v>22071.608300095202</v>
      </c>
      <c r="U170" s="19">
        <f t="shared" si="53"/>
        <v>4414.321660019041</v>
      </c>
      <c r="V170" s="112">
        <f t="shared" si="54"/>
        <v>9392.023872000002</v>
      </c>
      <c r="W170" s="44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32.25">
      <c r="A171" s="119">
        <v>164</v>
      </c>
      <c r="B171" s="52" t="s">
        <v>41</v>
      </c>
      <c r="C171" s="3">
        <v>8</v>
      </c>
      <c r="D171" s="3">
        <v>72</v>
      </c>
      <c r="E171" s="8">
        <v>75</v>
      </c>
      <c r="F171" s="3"/>
      <c r="G171" s="3"/>
      <c r="H171" s="4">
        <f t="shared" si="42"/>
        <v>5400</v>
      </c>
      <c r="I171" s="4">
        <f t="shared" si="43"/>
        <v>2797.2000000000003</v>
      </c>
      <c r="J171" s="4">
        <f t="shared" si="44"/>
        <v>2475.5544</v>
      </c>
      <c r="K171" s="4">
        <f t="shared" si="45"/>
        <v>10672.754400000002</v>
      </c>
      <c r="L171" s="4">
        <f t="shared" si="46"/>
        <v>9392.344054632002</v>
      </c>
      <c r="M171" s="4">
        <f t="shared" si="47"/>
        <v>2828.2799160000004</v>
      </c>
      <c r="N171" s="4">
        <f t="shared" si="48"/>
        <v>854.1405346320001</v>
      </c>
      <c r="O171" s="4">
        <f t="shared" si="49"/>
        <v>3554.0272152000007</v>
      </c>
      <c r="P171" s="4">
        <f t="shared" si="50"/>
        <v>2155.8963888000003</v>
      </c>
      <c r="Q171" s="4">
        <f t="shared" si="51"/>
        <v>20065.098454632003</v>
      </c>
      <c r="R171" s="4">
        <f t="shared" si="55"/>
        <v>2006.5098454632005</v>
      </c>
      <c r="S171" s="4"/>
      <c r="T171" s="4">
        <f t="shared" si="52"/>
        <v>22071.608300095202</v>
      </c>
      <c r="U171" s="19">
        <f t="shared" si="53"/>
        <v>2758.9510375119003</v>
      </c>
      <c r="V171" s="112">
        <f t="shared" si="54"/>
        <v>9392.023872000002</v>
      </c>
      <c r="W171" s="44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35.25" customHeight="1">
      <c r="A172" s="119">
        <v>165</v>
      </c>
      <c r="B172" s="52" t="s">
        <v>38</v>
      </c>
      <c r="C172" s="3">
        <v>6</v>
      </c>
      <c r="D172" s="3">
        <v>72</v>
      </c>
      <c r="E172" s="8">
        <v>75</v>
      </c>
      <c r="F172" s="3"/>
      <c r="G172" s="3"/>
      <c r="H172" s="4">
        <f t="shared" si="42"/>
        <v>5400</v>
      </c>
      <c r="I172" s="4">
        <f t="shared" si="43"/>
        <v>2797.2000000000003</v>
      </c>
      <c r="J172" s="4">
        <f t="shared" si="44"/>
        <v>2475.5544</v>
      </c>
      <c r="K172" s="4">
        <f t="shared" si="45"/>
        <v>10672.754400000002</v>
      </c>
      <c r="L172" s="4">
        <f t="shared" si="46"/>
        <v>9392.344054632002</v>
      </c>
      <c r="M172" s="4">
        <f t="shared" si="47"/>
        <v>2828.2799160000004</v>
      </c>
      <c r="N172" s="4">
        <f t="shared" si="48"/>
        <v>854.1405346320001</v>
      </c>
      <c r="O172" s="4">
        <f t="shared" si="49"/>
        <v>3554.0272152000007</v>
      </c>
      <c r="P172" s="4">
        <f t="shared" si="50"/>
        <v>2155.8963888000003</v>
      </c>
      <c r="Q172" s="4">
        <f t="shared" si="51"/>
        <v>20065.098454632003</v>
      </c>
      <c r="R172" s="4">
        <f t="shared" si="55"/>
        <v>2006.5098454632005</v>
      </c>
      <c r="S172" s="4"/>
      <c r="T172" s="4">
        <f t="shared" si="52"/>
        <v>22071.608300095202</v>
      </c>
      <c r="U172" s="19">
        <f t="shared" si="53"/>
        <v>3678.6013833492</v>
      </c>
      <c r="V172" s="112">
        <f t="shared" si="54"/>
        <v>9392.023872000002</v>
      </c>
      <c r="W172" s="44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s="103" customFormat="1" ht="18.75">
      <c r="A173" s="119">
        <v>166</v>
      </c>
      <c r="B173" s="95" t="s">
        <v>54</v>
      </c>
      <c r="C173" s="96">
        <v>7</v>
      </c>
      <c r="D173" s="96">
        <v>72</v>
      </c>
      <c r="E173" s="97">
        <v>75</v>
      </c>
      <c r="F173" s="96"/>
      <c r="G173" s="96"/>
      <c r="H173" s="98">
        <f t="shared" si="42"/>
        <v>5400</v>
      </c>
      <c r="I173" s="98">
        <f t="shared" si="43"/>
        <v>2797.2000000000003</v>
      </c>
      <c r="J173" s="98">
        <f t="shared" si="44"/>
        <v>2475.5544</v>
      </c>
      <c r="K173" s="98">
        <f t="shared" si="45"/>
        <v>10672.754400000002</v>
      </c>
      <c r="L173" s="98">
        <f t="shared" si="46"/>
        <v>9392.344054632002</v>
      </c>
      <c r="M173" s="98">
        <f t="shared" si="47"/>
        <v>2828.2799160000004</v>
      </c>
      <c r="N173" s="98">
        <f t="shared" si="48"/>
        <v>854.1405346320001</v>
      </c>
      <c r="O173" s="98">
        <f t="shared" si="49"/>
        <v>3554.0272152000007</v>
      </c>
      <c r="P173" s="98">
        <f t="shared" si="50"/>
        <v>2155.8963888000003</v>
      </c>
      <c r="Q173" s="98">
        <f t="shared" si="51"/>
        <v>20065.098454632003</v>
      </c>
      <c r="R173" s="98">
        <f>Q173*0.05</f>
        <v>1003.2549227316002</v>
      </c>
      <c r="S173" s="98"/>
      <c r="T173" s="98">
        <f t="shared" si="52"/>
        <v>21068.353377363605</v>
      </c>
      <c r="U173" s="99">
        <f t="shared" si="53"/>
        <v>3009.7647681948006</v>
      </c>
      <c r="V173" s="113">
        <f t="shared" si="54"/>
        <v>9392.023872000002</v>
      </c>
      <c r="W173" s="101" t="s">
        <v>269</v>
      </c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</row>
    <row r="174" spans="1:37" ht="32.25">
      <c r="A174" s="119">
        <v>167</v>
      </c>
      <c r="B174" s="52" t="s">
        <v>55</v>
      </c>
      <c r="C174" s="3">
        <v>10</v>
      </c>
      <c r="D174" s="3">
        <v>72</v>
      </c>
      <c r="E174" s="8">
        <v>75</v>
      </c>
      <c r="F174" s="3"/>
      <c r="G174" s="3"/>
      <c r="H174" s="4">
        <f t="shared" si="42"/>
        <v>5400</v>
      </c>
      <c r="I174" s="4">
        <f t="shared" si="43"/>
        <v>2797.2000000000003</v>
      </c>
      <c r="J174" s="4">
        <f t="shared" si="44"/>
        <v>2475.5544</v>
      </c>
      <c r="K174" s="4">
        <f t="shared" si="45"/>
        <v>10672.754400000002</v>
      </c>
      <c r="L174" s="4">
        <f t="shared" si="46"/>
        <v>9392.344054632002</v>
      </c>
      <c r="M174" s="4">
        <f t="shared" si="47"/>
        <v>2828.2799160000004</v>
      </c>
      <c r="N174" s="4">
        <f t="shared" si="48"/>
        <v>854.1405346320001</v>
      </c>
      <c r="O174" s="4">
        <f t="shared" si="49"/>
        <v>3554.0272152000007</v>
      </c>
      <c r="P174" s="4">
        <f t="shared" si="50"/>
        <v>2155.8963888000003</v>
      </c>
      <c r="Q174" s="4">
        <f t="shared" si="51"/>
        <v>20065.098454632003</v>
      </c>
      <c r="R174" s="4">
        <f t="shared" si="55"/>
        <v>2006.5098454632005</v>
      </c>
      <c r="S174" s="4"/>
      <c r="T174" s="4">
        <f t="shared" si="52"/>
        <v>22071.608300095202</v>
      </c>
      <c r="U174" s="19">
        <f t="shared" si="53"/>
        <v>2207.1608300095204</v>
      </c>
      <c r="V174" s="112">
        <f t="shared" si="54"/>
        <v>9392.023872000002</v>
      </c>
      <c r="W174" s="44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103" customFormat="1" ht="18.75">
      <c r="A175" s="119">
        <v>168</v>
      </c>
      <c r="B175" s="95" t="s">
        <v>250</v>
      </c>
      <c r="C175" s="96">
        <v>3</v>
      </c>
      <c r="D175" s="96">
        <v>24</v>
      </c>
      <c r="E175" s="97">
        <v>75</v>
      </c>
      <c r="F175" s="96"/>
      <c r="G175" s="96"/>
      <c r="H175" s="98">
        <f>D175*E175+F175*G175</f>
        <v>1800</v>
      </c>
      <c r="I175" s="98">
        <f>H175*0.518</f>
        <v>932.4</v>
      </c>
      <c r="J175" s="98">
        <f>(H175+I175)*0.302</f>
        <v>825.1848</v>
      </c>
      <c r="K175" s="98">
        <f>SUM(H175:J175)</f>
        <v>3557.5848</v>
      </c>
      <c r="L175" s="98">
        <f>SUM(M175:P175)</f>
        <v>3130.7813515440002</v>
      </c>
      <c r="M175" s="98">
        <f>K175*0.265</f>
        <v>942.7599720000001</v>
      </c>
      <c r="N175" s="98">
        <f>M175*0.302</f>
        <v>284.713511544</v>
      </c>
      <c r="O175" s="98">
        <f>K175*0.333</f>
        <v>1184.6757384</v>
      </c>
      <c r="P175" s="98">
        <f>K175*0.202</f>
        <v>718.6321296000001</v>
      </c>
      <c r="Q175" s="98">
        <f>K175+L175</f>
        <v>6688.366151544</v>
      </c>
      <c r="R175" s="98">
        <f>Q175*0.1</f>
        <v>668.8366151544001</v>
      </c>
      <c r="S175" s="98"/>
      <c r="T175" s="98">
        <f>Q175+R175+S175</f>
        <v>7357.2027666983995</v>
      </c>
      <c r="U175" s="99">
        <f>T175/C175</f>
        <v>2452.4009222328</v>
      </c>
      <c r="V175" s="113"/>
      <c r="W175" s="101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</row>
    <row r="176" spans="1:37" s="11" customFormat="1" ht="32.25">
      <c r="A176" s="119">
        <v>169</v>
      </c>
      <c r="B176" s="52" t="s">
        <v>263</v>
      </c>
      <c r="C176" s="3">
        <v>3</v>
      </c>
      <c r="D176" s="3">
        <v>24</v>
      </c>
      <c r="E176" s="8">
        <v>75</v>
      </c>
      <c r="F176" s="3"/>
      <c r="G176" s="3"/>
      <c r="H176" s="4">
        <f>D176*E176+F176*G176</f>
        <v>1800</v>
      </c>
      <c r="I176" s="4">
        <f>H176*0.518</f>
        <v>932.4</v>
      </c>
      <c r="J176" s="4">
        <f>(H176+I176)*0.302</f>
        <v>825.1848</v>
      </c>
      <c r="K176" s="4">
        <f>SUM(H176:J176)</f>
        <v>3557.5848</v>
      </c>
      <c r="L176" s="4">
        <f>SUM(M176:P176)</f>
        <v>3130.7813515440002</v>
      </c>
      <c r="M176" s="4">
        <f>K176*0.265</f>
        <v>942.7599720000001</v>
      </c>
      <c r="N176" s="4">
        <f>M176*0.302</f>
        <v>284.713511544</v>
      </c>
      <c r="O176" s="4">
        <f>K176*0.333</f>
        <v>1184.6757384</v>
      </c>
      <c r="P176" s="4">
        <f>K176*0.202</f>
        <v>718.6321296000001</v>
      </c>
      <c r="Q176" s="4">
        <f>K176+L176</f>
        <v>6688.366151544</v>
      </c>
      <c r="R176" s="4">
        <f>Q176*0.1</f>
        <v>668.8366151544001</v>
      </c>
      <c r="S176" s="4"/>
      <c r="T176" s="4">
        <f>Q176+R176+S176</f>
        <v>7357.2027666983995</v>
      </c>
      <c r="U176" s="19">
        <f>T176/C176</f>
        <v>2452.4009222328</v>
      </c>
      <c r="V176" s="114"/>
      <c r="W176" s="4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ht="47.25" customHeight="1">
      <c r="A177" s="119">
        <v>170</v>
      </c>
      <c r="B177" s="52" t="s">
        <v>65</v>
      </c>
      <c r="C177" s="3">
        <v>6</v>
      </c>
      <c r="D177" s="3">
        <v>72</v>
      </c>
      <c r="E177" s="8">
        <v>75</v>
      </c>
      <c r="F177" s="3"/>
      <c r="G177" s="3"/>
      <c r="H177" s="4">
        <f t="shared" si="42"/>
        <v>5400</v>
      </c>
      <c r="I177" s="4">
        <f t="shared" si="43"/>
        <v>2797.2000000000003</v>
      </c>
      <c r="J177" s="4">
        <f t="shared" si="44"/>
        <v>2475.5544</v>
      </c>
      <c r="K177" s="4">
        <f t="shared" si="45"/>
        <v>10672.754400000002</v>
      </c>
      <c r="L177" s="4">
        <f t="shared" si="46"/>
        <v>9392.344054632002</v>
      </c>
      <c r="M177" s="4">
        <f t="shared" si="47"/>
        <v>2828.2799160000004</v>
      </c>
      <c r="N177" s="4">
        <f t="shared" si="48"/>
        <v>854.1405346320001</v>
      </c>
      <c r="O177" s="4">
        <f t="shared" si="49"/>
        <v>3554.0272152000007</v>
      </c>
      <c r="P177" s="4">
        <f t="shared" si="50"/>
        <v>2155.8963888000003</v>
      </c>
      <c r="Q177" s="4">
        <f t="shared" si="51"/>
        <v>20065.098454632003</v>
      </c>
      <c r="R177" s="4">
        <f t="shared" si="55"/>
        <v>2006.5098454632005</v>
      </c>
      <c r="S177" s="4"/>
      <c r="T177" s="4">
        <f t="shared" si="52"/>
        <v>22071.608300095202</v>
      </c>
      <c r="U177" s="19">
        <f t="shared" si="53"/>
        <v>3678.6013833492</v>
      </c>
      <c r="V177" s="112">
        <f t="shared" si="54"/>
        <v>9392.023872000002</v>
      </c>
      <c r="W177" s="44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s="103" customFormat="1" ht="34.5" customHeight="1">
      <c r="A178" s="119">
        <v>171</v>
      </c>
      <c r="B178" s="95" t="s">
        <v>32</v>
      </c>
      <c r="C178" s="96">
        <v>7</v>
      </c>
      <c r="D178" s="96">
        <v>72</v>
      </c>
      <c r="E178" s="97">
        <v>75</v>
      </c>
      <c r="F178" s="96"/>
      <c r="G178" s="96"/>
      <c r="H178" s="98">
        <f t="shared" si="42"/>
        <v>5400</v>
      </c>
      <c r="I178" s="98">
        <f t="shared" si="43"/>
        <v>2797.2000000000003</v>
      </c>
      <c r="J178" s="98">
        <f t="shared" si="44"/>
        <v>2475.5544</v>
      </c>
      <c r="K178" s="98">
        <f t="shared" si="45"/>
        <v>10672.754400000002</v>
      </c>
      <c r="L178" s="98">
        <f t="shared" si="46"/>
        <v>9392.344054632002</v>
      </c>
      <c r="M178" s="98">
        <f t="shared" si="47"/>
        <v>2828.2799160000004</v>
      </c>
      <c r="N178" s="98">
        <f t="shared" si="48"/>
        <v>854.1405346320001</v>
      </c>
      <c r="O178" s="98">
        <f>K178*0.333</f>
        <v>3554.0272152000007</v>
      </c>
      <c r="P178" s="98">
        <f t="shared" si="50"/>
        <v>2155.8963888000003</v>
      </c>
      <c r="Q178" s="98">
        <f t="shared" si="51"/>
        <v>20065.098454632003</v>
      </c>
      <c r="R178" s="98">
        <f>Q178*0.03</f>
        <v>601.95295363896</v>
      </c>
      <c r="S178" s="98"/>
      <c r="T178" s="98">
        <f t="shared" si="52"/>
        <v>20667.051408270963</v>
      </c>
      <c r="U178" s="99">
        <f t="shared" si="53"/>
        <v>2952.4359154672807</v>
      </c>
      <c r="V178" s="113">
        <f t="shared" si="54"/>
        <v>9392.023872000002</v>
      </c>
      <c r="W178" s="101" t="s">
        <v>271</v>
      </c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</row>
    <row r="179" spans="1:37" ht="18.75">
      <c r="A179" s="119">
        <v>172</v>
      </c>
      <c r="B179" s="52" t="s">
        <v>19</v>
      </c>
      <c r="C179" s="3">
        <v>8</v>
      </c>
      <c r="D179" s="3">
        <v>72</v>
      </c>
      <c r="E179" s="8">
        <v>75</v>
      </c>
      <c r="F179" s="3"/>
      <c r="G179" s="3"/>
      <c r="H179" s="4">
        <f t="shared" si="42"/>
        <v>5400</v>
      </c>
      <c r="I179" s="4">
        <f t="shared" si="43"/>
        <v>2797.2000000000003</v>
      </c>
      <c r="J179" s="4">
        <f t="shared" si="44"/>
        <v>2475.5544</v>
      </c>
      <c r="K179" s="4">
        <f t="shared" si="45"/>
        <v>10672.754400000002</v>
      </c>
      <c r="L179" s="4">
        <f t="shared" si="46"/>
        <v>9392.344054632002</v>
      </c>
      <c r="M179" s="4">
        <f t="shared" si="47"/>
        <v>2828.2799160000004</v>
      </c>
      <c r="N179" s="4">
        <f t="shared" si="48"/>
        <v>854.1405346320001</v>
      </c>
      <c r="O179" s="4">
        <f t="shared" si="49"/>
        <v>3554.0272152000007</v>
      </c>
      <c r="P179" s="4">
        <f t="shared" si="50"/>
        <v>2155.8963888000003</v>
      </c>
      <c r="Q179" s="4">
        <f t="shared" si="51"/>
        <v>20065.098454632003</v>
      </c>
      <c r="R179" s="4">
        <f t="shared" si="55"/>
        <v>2006.5098454632005</v>
      </c>
      <c r="S179" s="4"/>
      <c r="T179" s="4">
        <f t="shared" si="52"/>
        <v>22071.608300095202</v>
      </c>
      <c r="U179" s="19">
        <f t="shared" si="53"/>
        <v>2758.9510375119003</v>
      </c>
      <c r="V179" s="112">
        <f t="shared" si="54"/>
        <v>9392.023872000002</v>
      </c>
      <c r="W179" s="44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47.25" customHeight="1">
      <c r="A180" s="119">
        <v>173</v>
      </c>
      <c r="B180" s="52" t="s">
        <v>20</v>
      </c>
      <c r="C180" s="3">
        <v>7</v>
      </c>
      <c r="D180" s="3">
        <v>72</v>
      </c>
      <c r="E180" s="8">
        <v>75</v>
      </c>
      <c r="F180" s="3"/>
      <c r="G180" s="3"/>
      <c r="H180" s="4">
        <f t="shared" si="42"/>
        <v>5400</v>
      </c>
      <c r="I180" s="4">
        <f t="shared" si="43"/>
        <v>2797.2000000000003</v>
      </c>
      <c r="J180" s="4">
        <f t="shared" si="44"/>
        <v>2475.5544</v>
      </c>
      <c r="K180" s="4">
        <f t="shared" si="45"/>
        <v>10672.754400000002</v>
      </c>
      <c r="L180" s="4">
        <f t="shared" si="46"/>
        <v>9392.344054632002</v>
      </c>
      <c r="M180" s="4">
        <f t="shared" si="47"/>
        <v>2828.2799160000004</v>
      </c>
      <c r="N180" s="4">
        <f t="shared" si="48"/>
        <v>854.1405346320001</v>
      </c>
      <c r="O180" s="4">
        <f t="shared" si="49"/>
        <v>3554.0272152000007</v>
      </c>
      <c r="P180" s="4">
        <f t="shared" si="50"/>
        <v>2155.8963888000003</v>
      </c>
      <c r="Q180" s="4">
        <f t="shared" si="51"/>
        <v>20065.098454632003</v>
      </c>
      <c r="R180" s="4">
        <f>Q180*0.05</f>
        <v>1003.2549227316002</v>
      </c>
      <c r="S180" s="4"/>
      <c r="T180" s="4">
        <f t="shared" si="52"/>
        <v>21068.353377363605</v>
      </c>
      <c r="U180" s="19">
        <f t="shared" si="53"/>
        <v>3009.7647681948006</v>
      </c>
      <c r="V180" s="112">
        <f t="shared" si="54"/>
        <v>9392.023872000002</v>
      </c>
      <c r="W180" s="44">
        <v>5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48.75" customHeight="1">
      <c r="A181" s="119">
        <v>174</v>
      </c>
      <c r="B181" s="52" t="s">
        <v>46</v>
      </c>
      <c r="C181" s="3">
        <v>5</v>
      </c>
      <c r="D181" s="3">
        <v>72</v>
      </c>
      <c r="E181" s="8">
        <v>75</v>
      </c>
      <c r="F181" s="3"/>
      <c r="G181" s="3"/>
      <c r="H181" s="4">
        <f t="shared" si="42"/>
        <v>5400</v>
      </c>
      <c r="I181" s="4">
        <f t="shared" si="43"/>
        <v>2797.2000000000003</v>
      </c>
      <c r="J181" s="4">
        <f t="shared" si="44"/>
        <v>2475.5544</v>
      </c>
      <c r="K181" s="4">
        <f t="shared" si="45"/>
        <v>10672.754400000002</v>
      </c>
      <c r="L181" s="4">
        <f t="shared" si="46"/>
        <v>9392.344054632002</v>
      </c>
      <c r="M181" s="4">
        <f t="shared" si="47"/>
        <v>2828.2799160000004</v>
      </c>
      <c r="N181" s="4">
        <f t="shared" si="48"/>
        <v>854.1405346320001</v>
      </c>
      <c r="O181" s="4">
        <f t="shared" si="49"/>
        <v>3554.0272152000007</v>
      </c>
      <c r="P181" s="4">
        <f t="shared" si="50"/>
        <v>2155.8963888000003</v>
      </c>
      <c r="Q181" s="4">
        <f t="shared" si="51"/>
        <v>20065.098454632003</v>
      </c>
      <c r="R181" s="4">
        <f aca="true" t="shared" si="56" ref="R181:R194">Q181*0.1</f>
        <v>2006.5098454632005</v>
      </c>
      <c r="S181" s="4"/>
      <c r="T181" s="4">
        <f t="shared" si="52"/>
        <v>22071.608300095202</v>
      </c>
      <c r="U181" s="19">
        <f t="shared" si="53"/>
        <v>4414.321660019041</v>
      </c>
      <c r="V181" s="112">
        <f t="shared" si="54"/>
        <v>9392.023872000002</v>
      </c>
      <c r="W181" s="44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48" customHeight="1">
      <c r="A182" s="119">
        <v>175</v>
      </c>
      <c r="B182" s="52" t="s">
        <v>11</v>
      </c>
      <c r="C182" s="3">
        <v>5</v>
      </c>
      <c r="D182" s="3">
        <v>84</v>
      </c>
      <c r="E182" s="8">
        <v>75</v>
      </c>
      <c r="F182" s="3"/>
      <c r="G182" s="3"/>
      <c r="H182" s="4">
        <f t="shared" si="42"/>
        <v>6300</v>
      </c>
      <c r="I182" s="4">
        <f t="shared" si="43"/>
        <v>3263.4</v>
      </c>
      <c r="J182" s="4">
        <f t="shared" si="44"/>
        <v>2888.1468</v>
      </c>
      <c r="K182" s="4">
        <f t="shared" si="45"/>
        <v>12451.5468</v>
      </c>
      <c r="L182" s="4">
        <f t="shared" si="46"/>
        <v>10957.734730404001</v>
      </c>
      <c r="M182" s="4">
        <f t="shared" si="47"/>
        <v>3299.6599020000003</v>
      </c>
      <c r="N182" s="4">
        <f t="shared" si="48"/>
        <v>996.4972904040001</v>
      </c>
      <c r="O182" s="4">
        <f t="shared" si="49"/>
        <v>4146.3650844</v>
      </c>
      <c r="P182" s="4">
        <f t="shared" si="50"/>
        <v>2515.2124536</v>
      </c>
      <c r="Q182" s="4">
        <f t="shared" si="51"/>
        <v>23409.281530404</v>
      </c>
      <c r="R182" s="4">
        <f t="shared" si="56"/>
        <v>2340.9281530404</v>
      </c>
      <c r="S182" s="4"/>
      <c r="T182" s="4">
        <f t="shared" si="52"/>
        <v>25750.209683444402</v>
      </c>
      <c r="U182" s="19">
        <f t="shared" si="53"/>
        <v>5150.04193668888</v>
      </c>
      <c r="V182" s="112">
        <f t="shared" si="54"/>
        <v>10957.361184</v>
      </c>
      <c r="W182" s="44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32.25">
      <c r="A183" s="119">
        <v>176</v>
      </c>
      <c r="B183" s="52" t="s">
        <v>62</v>
      </c>
      <c r="C183" s="3">
        <v>5</v>
      </c>
      <c r="D183" s="3">
        <v>72</v>
      </c>
      <c r="E183" s="8">
        <v>75</v>
      </c>
      <c r="F183" s="3"/>
      <c r="G183" s="3"/>
      <c r="H183" s="4">
        <f t="shared" si="42"/>
        <v>5400</v>
      </c>
      <c r="I183" s="4">
        <f t="shared" si="43"/>
        <v>2797.2000000000003</v>
      </c>
      <c r="J183" s="4">
        <f t="shared" si="44"/>
        <v>2475.5544</v>
      </c>
      <c r="K183" s="4">
        <f t="shared" si="45"/>
        <v>10672.754400000002</v>
      </c>
      <c r="L183" s="4">
        <f t="shared" si="46"/>
        <v>9392.344054632002</v>
      </c>
      <c r="M183" s="4">
        <f t="shared" si="47"/>
        <v>2828.2799160000004</v>
      </c>
      <c r="N183" s="4">
        <f t="shared" si="48"/>
        <v>854.1405346320001</v>
      </c>
      <c r="O183" s="4">
        <f t="shared" si="49"/>
        <v>3554.0272152000007</v>
      </c>
      <c r="P183" s="4">
        <f t="shared" si="50"/>
        <v>2155.8963888000003</v>
      </c>
      <c r="Q183" s="4">
        <f t="shared" si="51"/>
        <v>20065.098454632003</v>
      </c>
      <c r="R183" s="4">
        <f t="shared" si="56"/>
        <v>2006.5098454632005</v>
      </c>
      <c r="S183" s="4"/>
      <c r="T183" s="4">
        <f t="shared" si="52"/>
        <v>22071.608300095202</v>
      </c>
      <c r="U183" s="19">
        <f t="shared" si="53"/>
        <v>4414.321660019041</v>
      </c>
      <c r="V183" s="112">
        <f t="shared" si="54"/>
        <v>9392.023872000002</v>
      </c>
      <c r="W183" s="44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36.75" customHeight="1">
      <c r="A184" s="119">
        <v>177</v>
      </c>
      <c r="B184" s="56" t="s">
        <v>60</v>
      </c>
      <c r="C184" s="3">
        <v>5</v>
      </c>
      <c r="D184" s="3">
        <v>94</v>
      </c>
      <c r="E184" s="8">
        <v>75</v>
      </c>
      <c r="F184" s="3"/>
      <c r="G184" s="3"/>
      <c r="H184" s="4">
        <f t="shared" si="42"/>
        <v>7050</v>
      </c>
      <c r="I184" s="4">
        <f t="shared" si="43"/>
        <v>3651.9</v>
      </c>
      <c r="J184" s="4">
        <f t="shared" si="44"/>
        <v>3231.9737999999998</v>
      </c>
      <c r="K184" s="4">
        <f t="shared" si="45"/>
        <v>13933.8738</v>
      </c>
      <c r="L184" s="4">
        <f t="shared" si="46"/>
        <v>12262.226960213999</v>
      </c>
      <c r="M184" s="4">
        <f t="shared" si="47"/>
        <v>3692.476557</v>
      </c>
      <c r="N184" s="4">
        <f t="shared" si="48"/>
        <v>1115.127920214</v>
      </c>
      <c r="O184" s="4">
        <f t="shared" si="49"/>
        <v>4639.9799754</v>
      </c>
      <c r="P184" s="4">
        <f t="shared" si="50"/>
        <v>2814.6425076</v>
      </c>
      <c r="Q184" s="4">
        <f t="shared" si="51"/>
        <v>26196.100760213998</v>
      </c>
      <c r="R184" s="4">
        <f t="shared" si="56"/>
        <v>2619.6100760214</v>
      </c>
      <c r="S184" s="4"/>
      <c r="T184" s="4">
        <f t="shared" si="52"/>
        <v>28815.710836235397</v>
      </c>
      <c r="U184" s="19">
        <f t="shared" si="53"/>
        <v>5763.14216724708</v>
      </c>
      <c r="V184" s="112">
        <f t="shared" si="54"/>
        <v>12261.808944</v>
      </c>
      <c r="W184" s="44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s="23" customFormat="1" ht="33.75" customHeight="1">
      <c r="A185" s="119">
        <v>178</v>
      </c>
      <c r="B185" s="56" t="s">
        <v>12</v>
      </c>
      <c r="C185" s="20">
        <v>4</v>
      </c>
      <c r="D185" s="20">
        <v>72</v>
      </c>
      <c r="E185" s="8">
        <v>75</v>
      </c>
      <c r="F185" s="20"/>
      <c r="G185" s="20"/>
      <c r="H185" s="21">
        <f t="shared" si="42"/>
        <v>5400</v>
      </c>
      <c r="I185" s="4">
        <f t="shared" si="43"/>
        <v>2797.2000000000003</v>
      </c>
      <c r="J185" s="4">
        <f t="shared" si="44"/>
        <v>2475.5544</v>
      </c>
      <c r="K185" s="4">
        <f t="shared" si="45"/>
        <v>10672.754400000002</v>
      </c>
      <c r="L185" s="4">
        <f t="shared" si="46"/>
        <v>9392.344054632002</v>
      </c>
      <c r="M185" s="4">
        <f t="shared" si="47"/>
        <v>2828.2799160000004</v>
      </c>
      <c r="N185" s="4">
        <f t="shared" si="48"/>
        <v>854.1405346320001</v>
      </c>
      <c r="O185" s="4">
        <f t="shared" si="49"/>
        <v>3554.0272152000007</v>
      </c>
      <c r="P185" s="4">
        <f t="shared" si="50"/>
        <v>2155.8963888000003</v>
      </c>
      <c r="Q185" s="4">
        <f t="shared" si="51"/>
        <v>20065.098454632003</v>
      </c>
      <c r="R185" s="4">
        <f t="shared" si="56"/>
        <v>2006.5098454632005</v>
      </c>
      <c r="S185" s="4"/>
      <c r="T185" s="4">
        <f t="shared" si="52"/>
        <v>22071.608300095202</v>
      </c>
      <c r="U185" s="19">
        <f t="shared" si="53"/>
        <v>5517.9020750238005</v>
      </c>
      <c r="V185" s="112">
        <f t="shared" si="54"/>
        <v>9392.023872000002</v>
      </c>
      <c r="W185" s="47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8.75">
      <c r="A186" s="119">
        <v>179</v>
      </c>
      <c r="B186" s="52" t="s">
        <v>21</v>
      </c>
      <c r="C186" s="3">
        <v>5</v>
      </c>
      <c r="D186" s="3">
        <v>72</v>
      </c>
      <c r="E186" s="8">
        <v>75</v>
      </c>
      <c r="F186" s="3"/>
      <c r="G186" s="3"/>
      <c r="H186" s="4">
        <f t="shared" si="42"/>
        <v>5400</v>
      </c>
      <c r="I186" s="4">
        <f t="shared" si="43"/>
        <v>2797.2000000000003</v>
      </c>
      <c r="J186" s="4">
        <f t="shared" si="44"/>
        <v>2475.5544</v>
      </c>
      <c r="K186" s="4">
        <f t="shared" si="45"/>
        <v>10672.754400000002</v>
      </c>
      <c r="L186" s="4">
        <f t="shared" si="46"/>
        <v>9392.344054632002</v>
      </c>
      <c r="M186" s="4">
        <f t="shared" si="47"/>
        <v>2828.2799160000004</v>
      </c>
      <c r="N186" s="4">
        <f t="shared" si="48"/>
        <v>854.1405346320001</v>
      </c>
      <c r="O186" s="4">
        <f t="shared" si="49"/>
        <v>3554.0272152000007</v>
      </c>
      <c r="P186" s="4">
        <f t="shared" si="50"/>
        <v>2155.8963888000003</v>
      </c>
      <c r="Q186" s="4">
        <f t="shared" si="51"/>
        <v>20065.098454632003</v>
      </c>
      <c r="R186" s="4">
        <f t="shared" si="56"/>
        <v>2006.5098454632005</v>
      </c>
      <c r="S186" s="4"/>
      <c r="T186" s="4">
        <f t="shared" si="52"/>
        <v>22071.608300095202</v>
      </c>
      <c r="U186" s="19">
        <f t="shared" si="53"/>
        <v>4414.321660019041</v>
      </c>
      <c r="V186" s="112">
        <f t="shared" si="54"/>
        <v>9392.023872000002</v>
      </c>
      <c r="W186" s="4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33.75" customHeight="1">
      <c r="A187" s="119">
        <v>180</v>
      </c>
      <c r="B187" s="52" t="s">
        <v>22</v>
      </c>
      <c r="C187" s="3">
        <v>5</v>
      </c>
      <c r="D187" s="3">
        <v>72</v>
      </c>
      <c r="E187" s="8">
        <v>75</v>
      </c>
      <c r="F187" s="3"/>
      <c r="G187" s="3"/>
      <c r="H187" s="4">
        <f t="shared" si="42"/>
        <v>5400</v>
      </c>
      <c r="I187" s="4">
        <f t="shared" si="43"/>
        <v>2797.2000000000003</v>
      </c>
      <c r="J187" s="4">
        <f t="shared" si="44"/>
        <v>2475.5544</v>
      </c>
      <c r="K187" s="4">
        <f t="shared" si="45"/>
        <v>10672.754400000002</v>
      </c>
      <c r="L187" s="4">
        <f t="shared" si="46"/>
        <v>9392.344054632002</v>
      </c>
      <c r="M187" s="4">
        <f t="shared" si="47"/>
        <v>2828.2799160000004</v>
      </c>
      <c r="N187" s="4">
        <f t="shared" si="48"/>
        <v>854.1405346320001</v>
      </c>
      <c r="O187" s="4">
        <f t="shared" si="49"/>
        <v>3554.0272152000007</v>
      </c>
      <c r="P187" s="4">
        <f t="shared" si="50"/>
        <v>2155.8963888000003</v>
      </c>
      <c r="Q187" s="4">
        <f t="shared" si="51"/>
        <v>20065.098454632003</v>
      </c>
      <c r="R187" s="4">
        <f t="shared" si="56"/>
        <v>2006.5098454632005</v>
      </c>
      <c r="S187" s="4"/>
      <c r="T187" s="4">
        <f t="shared" si="52"/>
        <v>22071.608300095202</v>
      </c>
      <c r="U187" s="19">
        <f t="shared" si="53"/>
        <v>4414.321660019041</v>
      </c>
      <c r="V187" s="112">
        <f t="shared" si="54"/>
        <v>9392.023872000002</v>
      </c>
      <c r="W187" s="4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33" customHeight="1">
      <c r="A188" s="119">
        <v>181</v>
      </c>
      <c r="B188" s="52" t="s">
        <v>59</v>
      </c>
      <c r="C188" s="3">
        <v>5</v>
      </c>
      <c r="D188" s="3">
        <v>72</v>
      </c>
      <c r="E188" s="8">
        <v>75</v>
      </c>
      <c r="F188" s="3"/>
      <c r="G188" s="3"/>
      <c r="H188" s="4">
        <f t="shared" si="42"/>
        <v>5400</v>
      </c>
      <c r="I188" s="4">
        <f t="shared" si="43"/>
        <v>2797.2000000000003</v>
      </c>
      <c r="J188" s="4">
        <f t="shared" si="44"/>
        <v>2475.5544</v>
      </c>
      <c r="K188" s="4">
        <f t="shared" si="45"/>
        <v>10672.754400000002</v>
      </c>
      <c r="L188" s="4">
        <f t="shared" si="46"/>
        <v>9392.344054632002</v>
      </c>
      <c r="M188" s="4">
        <f t="shared" si="47"/>
        <v>2828.2799160000004</v>
      </c>
      <c r="N188" s="4">
        <f t="shared" si="48"/>
        <v>854.1405346320001</v>
      </c>
      <c r="O188" s="4">
        <f t="shared" si="49"/>
        <v>3554.0272152000007</v>
      </c>
      <c r="P188" s="4">
        <f t="shared" si="50"/>
        <v>2155.8963888000003</v>
      </c>
      <c r="Q188" s="4">
        <f t="shared" si="51"/>
        <v>20065.098454632003</v>
      </c>
      <c r="R188" s="4">
        <f t="shared" si="56"/>
        <v>2006.5098454632005</v>
      </c>
      <c r="S188" s="4"/>
      <c r="T188" s="4">
        <f t="shared" si="52"/>
        <v>22071.608300095202</v>
      </c>
      <c r="U188" s="19">
        <f t="shared" si="53"/>
        <v>4414.321660019041</v>
      </c>
      <c r="V188" s="112">
        <f t="shared" si="54"/>
        <v>9392.023872000002</v>
      </c>
      <c r="W188" s="4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32.25">
      <c r="A189" s="119">
        <v>182</v>
      </c>
      <c r="B189" s="52" t="s">
        <v>63</v>
      </c>
      <c r="C189" s="3">
        <v>6</v>
      </c>
      <c r="D189" s="3">
        <v>72</v>
      </c>
      <c r="E189" s="8">
        <v>75</v>
      </c>
      <c r="F189" s="3"/>
      <c r="G189" s="3"/>
      <c r="H189" s="4">
        <f t="shared" si="42"/>
        <v>5400</v>
      </c>
      <c r="I189" s="4">
        <f t="shared" si="43"/>
        <v>2797.2000000000003</v>
      </c>
      <c r="J189" s="4">
        <f t="shared" si="44"/>
        <v>2475.5544</v>
      </c>
      <c r="K189" s="4">
        <f t="shared" si="45"/>
        <v>10672.754400000002</v>
      </c>
      <c r="L189" s="4">
        <f t="shared" si="46"/>
        <v>9392.344054632002</v>
      </c>
      <c r="M189" s="4">
        <f t="shared" si="47"/>
        <v>2828.2799160000004</v>
      </c>
      <c r="N189" s="4">
        <f t="shared" si="48"/>
        <v>854.1405346320001</v>
      </c>
      <c r="O189" s="4">
        <f t="shared" si="49"/>
        <v>3554.0272152000007</v>
      </c>
      <c r="P189" s="4">
        <f t="shared" si="50"/>
        <v>2155.8963888000003</v>
      </c>
      <c r="Q189" s="4">
        <f t="shared" si="51"/>
        <v>20065.098454632003</v>
      </c>
      <c r="R189" s="4">
        <f t="shared" si="56"/>
        <v>2006.5098454632005</v>
      </c>
      <c r="S189" s="4"/>
      <c r="T189" s="4">
        <f t="shared" si="52"/>
        <v>22071.608300095202</v>
      </c>
      <c r="U189" s="19">
        <f t="shared" si="53"/>
        <v>3678.6013833492</v>
      </c>
      <c r="V189" s="112">
        <f t="shared" si="54"/>
        <v>9392.023872000002</v>
      </c>
      <c r="W189" s="4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s="103" customFormat="1" ht="33.75" customHeight="1">
      <c r="A190" s="119">
        <v>183</v>
      </c>
      <c r="B190" s="95" t="s">
        <v>76</v>
      </c>
      <c r="C190" s="96">
        <v>4</v>
      </c>
      <c r="D190" s="96">
        <v>40</v>
      </c>
      <c r="E190" s="97">
        <v>75</v>
      </c>
      <c r="F190" s="96"/>
      <c r="G190" s="96"/>
      <c r="H190" s="98">
        <f t="shared" si="42"/>
        <v>3000</v>
      </c>
      <c r="I190" s="98">
        <f t="shared" si="43"/>
        <v>1554</v>
      </c>
      <c r="J190" s="98">
        <f t="shared" si="44"/>
        <v>1375.308</v>
      </c>
      <c r="K190" s="98">
        <f t="shared" si="45"/>
        <v>5929.308</v>
      </c>
      <c r="L190" s="98">
        <f t="shared" si="46"/>
        <v>5217.96891924</v>
      </c>
      <c r="M190" s="98">
        <f t="shared" si="47"/>
        <v>1571.26662</v>
      </c>
      <c r="N190" s="98">
        <f t="shared" si="48"/>
        <v>474.52251924</v>
      </c>
      <c r="O190" s="98">
        <f t="shared" si="49"/>
        <v>1974.459564</v>
      </c>
      <c r="P190" s="98">
        <f t="shared" si="50"/>
        <v>1197.7202160000002</v>
      </c>
      <c r="Q190" s="98">
        <f t="shared" si="51"/>
        <v>11147.276919240001</v>
      </c>
      <c r="R190" s="98">
        <f t="shared" si="56"/>
        <v>1114.727691924</v>
      </c>
      <c r="S190" s="98"/>
      <c r="T190" s="98">
        <f t="shared" si="52"/>
        <v>12262.004611164</v>
      </c>
      <c r="U190" s="99">
        <f t="shared" si="53"/>
        <v>3065.501152791</v>
      </c>
      <c r="V190" s="113">
        <f t="shared" si="54"/>
        <v>5217.79104</v>
      </c>
      <c r="W190" s="101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</row>
    <row r="191" spans="1:37" ht="33.75" customHeight="1">
      <c r="A191" s="119">
        <v>184</v>
      </c>
      <c r="B191" s="52" t="s">
        <v>40</v>
      </c>
      <c r="C191" s="3">
        <v>8</v>
      </c>
      <c r="D191" s="3">
        <v>72</v>
      </c>
      <c r="E191" s="8">
        <v>75</v>
      </c>
      <c r="F191" s="3"/>
      <c r="G191" s="3"/>
      <c r="H191" s="4">
        <f t="shared" si="42"/>
        <v>5400</v>
      </c>
      <c r="I191" s="4">
        <f t="shared" si="43"/>
        <v>2797.2000000000003</v>
      </c>
      <c r="J191" s="4">
        <f t="shared" si="44"/>
        <v>2475.5544</v>
      </c>
      <c r="K191" s="4">
        <f t="shared" si="45"/>
        <v>10672.754400000002</v>
      </c>
      <c r="L191" s="4">
        <f t="shared" si="46"/>
        <v>9392.344054632002</v>
      </c>
      <c r="M191" s="4">
        <f t="shared" si="47"/>
        <v>2828.2799160000004</v>
      </c>
      <c r="N191" s="4">
        <f t="shared" si="48"/>
        <v>854.1405346320001</v>
      </c>
      <c r="O191" s="4">
        <f t="shared" si="49"/>
        <v>3554.0272152000007</v>
      </c>
      <c r="P191" s="4">
        <f t="shared" si="50"/>
        <v>2155.8963888000003</v>
      </c>
      <c r="Q191" s="4">
        <f t="shared" si="51"/>
        <v>20065.098454632003</v>
      </c>
      <c r="R191" s="4">
        <f t="shared" si="56"/>
        <v>2006.5098454632005</v>
      </c>
      <c r="S191" s="4"/>
      <c r="T191" s="4">
        <f t="shared" si="52"/>
        <v>22071.608300095202</v>
      </c>
      <c r="U191" s="19">
        <f t="shared" si="53"/>
        <v>2758.9510375119003</v>
      </c>
      <c r="V191" s="112">
        <f t="shared" si="54"/>
        <v>9392.023872000002</v>
      </c>
      <c r="W191" s="4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33" customHeight="1">
      <c r="A192" s="119">
        <v>185</v>
      </c>
      <c r="B192" s="52" t="s">
        <v>58</v>
      </c>
      <c r="C192" s="3">
        <v>5</v>
      </c>
      <c r="D192" s="3">
        <v>72</v>
      </c>
      <c r="E192" s="8">
        <v>75</v>
      </c>
      <c r="F192" s="3"/>
      <c r="G192" s="3"/>
      <c r="H192" s="4">
        <f t="shared" si="42"/>
        <v>5400</v>
      </c>
      <c r="I192" s="4">
        <f t="shared" si="43"/>
        <v>2797.2000000000003</v>
      </c>
      <c r="J192" s="4">
        <f t="shared" si="44"/>
        <v>2475.5544</v>
      </c>
      <c r="K192" s="4">
        <f t="shared" si="45"/>
        <v>10672.754400000002</v>
      </c>
      <c r="L192" s="4">
        <f t="shared" si="46"/>
        <v>9392.344054632002</v>
      </c>
      <c r="M192" s="4">
        <f t="shared" si="47"/>
        <v>2828.2799160000004</v>
      </c>
      <c r="N192" s="4">
        <f t="shared" si="48"/>
        <v>854.1405346320001</v>
      </c>
      <c r="O192" s="4">
        <f t="shared" si="49"/>
        <v>3554.0272152000007</v>
      </c>
      <c r="P192" s="4">
        <f t="shared" si="50"/>
        <v>2155.8963888000003</v>
      </c>
      <c r="Q192" s="4">
        <f t="shared" si="51"/>
        <v>20065.098454632003</v>
      </c>
      <c r="R192" s="4">
        <f t="shared" si="56"/>
        <v>2006.5098454632005</v>
      </c>
      <c r="S192" s="4"/>
      <c r="T192" s="4">
        <f t="shared" si="52"/>
        <v>22071.608300095202</v>
      </c>
      <c r="U192" s="19">
        <f t="shared" si="53"/>
        <v>4414.321660019041</v>
      </c>
      <c r="V192" s="112">
        <f t="shared" si="54"/>
        <v>9392.023872000002</v>
      </c>
      <c r="W192" s="4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35.25" customHeight="1">
      <c r="A193" s="119">
        <v>186</v>
      </c>
      <c r="B193" s="56" t="s">
        <v>23</v>
      </c>
      <c r="C193" s="3">
        <v>5</v>
      </c>
      <c r="D193" s="3">
        <v>72</v>
      </c>
      <c r="E193" s="8">
        <v>75</v>
      </c>
      <c r="F193" s="3"/>
      <c r="G193" s="3"/>
      <c r="H193" s="4">
        <f t="shared" si="42"/>
        <v>5400</v>
      </c>
      <c r="I193" s="4">
        <f t="shared" si="43"/>
        <v>2797.2000000000003</v>
      </c>
      <c r="J193" s="4">
        <f t="shared" si="44"/>
        <v>2475.5544</v>
      </c>
      <c r="K193" s="4">
        <f t="shared" si="45"/>
        <v>10672.754400000002</v>
      </c>
      <c r="L193" s="4">
        <f t="shared" si="46"/>
        <v>9392.344054632002</v>
      </c>
      <c r="M193" s="4">
        <f t="shared" si="47"/>
        <v>2828.2799160000004</v>
      </c>
      <c r="N193" s="4">
        <f t="shared" si="48"/>
        <v>854.1405346320001</v>
      </c>
      <c r="O193" s="4">
        <f t="shared" si="49"/>
        <v>3554.0272152000007</v>
      </c>
      <c r="P193" s="4">
        <f t="shared" si="50"/>
        <v>2155.8963888000003</v>
      </c>
      <c r="Q193" s="4">
        <f t="shared" si="51"/>
        <v>20065.098454632003</v>
      </c>
      <c r="R193" s="4">
        <f t="shared" si="56"/>
        <v>2006.5098454632005</v>
      </c>
      <c r="S193" s="4"/>
      <c r="T193" s="4">
        <f t="shared" si="52"/>
        <v>22071.608300095202</v>
      </c>
      <c r="U193" s="19">
        <f t="shared" si="53"/>
        <v>4414.321660019041</v>
      </c>
      <c r="V193" s="112">
        <f t="shared" si="54"/>
        <v>9392.023872000002</v>
      </c>
      <c r="W193" s="4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33.75" customHeight="1">
      <c r="A194" s="119">
        <v>187</v>
      </c>
      <c r="B194" s="60" t="s">
        <v>24</v>
      </c>
      <c r="C194" s="16">
        <v>5</v>
      </c>
      <c r="D194" s="16">
        <v>72</v>
      </c>
      <c r="E194" s="3">
        <v>75</v>
      </c>
      <c r="F194" s="16"/>
      <c r="G194" s="16"/>
      <c r="H194" s="17">
        <f t="shared" si="42"/>
        <v>5400</v>
      </c>
      <c r="I194" s="17">
        <f t="shared" si="43"/>
        <v>2797.2000000000003</v>
      </c>
      <c r="J194" s="17">
        <f t="shared" si="44"/>
        <v>2475.5544</v>
      </c>
      <c r="K194" s="17">
        <f t="shared" si="45"/>
        <v>10672.754400000002</v>
      </c>
      <c r="L194" s="17">
        <f t="shared" si="46"/>
        <v>9392.344054632002</v>
      </c>
      <c r="M194" s="17">
        <f t="shared" si="47"/>
        <v>2828.2799160000004</v>
      </c>
      <c r="N194" s="17">
        <f t="shared" si="48"/>
        <v>854.1405346320001</v>
      </c>
      <c r="O194" s="17">
        <f t="shared" si="49"/>
        <v>3554.0272152000007</v>
      </c>
      <c r="P194" s="17">
        <f t="shared" si="50"/>
        <v>2155.8963888000003</v>
      </c>
      <c r="Q194" s="17">
        <f t="shared" si="51"/>
        <v>20065.098454632003</v>
      </c>
      <c r="R194" s="17">
        <f t="shared" si="56"/>
        <v>2006.5098454632005</v>
      </c>
      <c r="S194" s="17"/>
      <c r="T194" s="17">
        <f t="shared" si="52"/>
        <v>22071.608300095202</v>
      </c>
      <c r="U194" s="88">
        <f t="shared" si="53"/>
        <v>4414.321660019041</v>
      </c>
      <c r="V194" s="115">
        <f t="shared" si="54"/>
        <v>9392.023872000002</v>
      </c>
      <c r="W194" s="108"/>
      <c r="X194" s="1"/>
      <c r="Y194" s="79">
        <f>SUM(U149:U194)</f>
        <v>187027.1011892512</v>
      </c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27" customHeight="1">
      <c r="A195" s="120">
        <v>188</v>
      </c>
      <c r="B195" s="110" t="s">
        <v>318</v>
      </c>
      <c r="C195" s="16"/>
      <c r="D195" s="16"/>
      <c r="E195" s="3"/>
      <c r="F195" s="16"/>
      <c r="G195" s="1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88"/>
      <c r="V195" s="115"/>
      <c r="W195" s="108"/>
      <c r="X195" s="1"/>
      <c r="Y195" s="79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8.75" customHeight="1">
      <c r="A196" s="120" t="s">
        <v>328</v>
      </c>
      <c r="B196" s="60" t="s">
        <v>319</v>
      </c>
      <c r="C196" s="16">
        <v>7</v>
      </c>
      <c r="D196" s="16">
        <v>36</v>
      </c>
      <c r="E196" s="3">
        <v>75</v>
      </c>
      <c r="F196" s="16"/>
      <c r="G196" s="16"/>
      <c r="H196" s="17">
        <f aca="true" t="shared" si="57" ref="H196:H201">D196*E196+F196*G196</f>
        <v>2700</v>
      </c>
      <c r="I196" s="17">
        <f aca="true" t="shared" si="58" ref="I196:I201">H196*0.518</f>
        <v>1398.6000000000001</v>
      </c>
      <c r="J196" s="17">
        <f aca="true" t="shared" si="59" ref="J196:J201">(H196+I196)*0.302</f>
        <v>1237.7772</v>
      </c>
      <c r="K196" s="17">
        <f aca="true" t="shared" si="60" ref="K196:K201">SUM(H196:J196)</f>
        <v>5336.377200000001</v>
      </c>
      <c r="L196" s="17">
        <f aca="true" t="shared" si="61" ref="L196:L201">SUM(M196:P196)</f>
        <v>4696.172027316001</v>
      </c>
      <c r="M196" s="17">
        <f aca="true" t="shared" si="62" ref="M196:M201">K196*0.265</f>
        <v>1414.1399580000002</v>
      </c>
      <c r="N196" s="17">
        <f aca="true" t="shared" si="63" ref="N196:N201">M196*0.302</f>
        <v>427.07026731600007</v>
      </c>
      <c r="O196" s="17">
        <f>K196*0.333</f>
        <v>1777.0136076000003</v>
      </c>
      <c r="P196" s="17">
        <f>K196*0.202</f>
        <v>1077.9481944000001</v>
      </c>
      <c r="Q196" s="17">
        <f aca="true" t="shared" si="64" ref="Q196:Q201">K196+L196</f>
        <v>10032.549227316002</v>
      </c>
      <c r="R196" s="17">
        <f>Q196*0.1</f>
        <v>1003.2549227316002</v>
      </c>
      <c r="S196" s="17"/>
      <c r="T196" s="17">
        <f aca="true" t="shared" si="65" ref="T196:T201">Q196+R196+S196</f>
        <v>11035.804150047601</v>
      </c>
      <c r="U196" s="88">
        <f aca="true" t="shared" si="66" ref="U196:U201">T196/C196</f>
        <v>1576.5434500068002</v>
      </c>
      <c r="V196" s="115">
        <f aca="true" t="shared" si="67" ref="V196:V201">K196*0.88</f>
        <v>4696.011936000001</v>
      </c>
      <c r="W196" s="108"/>
      <c r="X196" s="1"/>
      <c r="Y196" s="79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33.75" customHeight="1">
      <c r="A197" s="120" t="s">
        <v>329</v>
      </c>
      <c r="B197" s="60" t="s">
        <v>320</v>
      </c>
      <c r="C197" s="16">
        <v>3</v>
      </c>
      <c r="D197" s="16">
        <v>8</v>
      </c>
      <c r="E197" s="3">
        <v>75</v>
      </c>
      <c r="F197" s="16"/>
      <c r="G197" s="16"/>
      <c r="H197" s="17">
        <f t="shared" si="57"/>
        <v>600</v>
      </c>
      <c r="I197" s="17">
        <f t="shared" si="58"/>
        <v>310.8</v>
      </c>
      <c r="J197" s="17">
        <f t="shared" si="59"/>
        <v>275.0616</v>
      </c>
      <c r="K197" s="17">
        <f t="shared" si="60"/>
        <v>1185.8616</v>
      </c>
      <c r="L197" s="17">
        <f t="shared" si="61"/>
        <v>824.209387848</v>
      </c>
      <c r="M197" s="17">
        <f t="shared" si="62"/>
        <v>314.253324</v>
      </c>
      <c r="N197" s="17">
        <f t="shared" si="63"/>
        <v>94.904503848</v>
      </c>
      <c r="O197" s="17">
        <f>K197*0.2</f>
        <v>237.17232</v>
      </c>
      <c r="P197" s="17">
        <f>K197*0.15</f>
        <v>177.87923999999998</v>
      </c>
      <c r="Q197" s="17">
        <f t="shared" si="64"/>
        <v>2010.070987848</v>
      </c>
      <c r="R197" s="17">
        <f>Q197*0.03</f>
        <v>60.30212963544</v>
      </c>
      <c r="S197" s="17"/>
      <c r="T197" s="17">
        <f t="shared" si="65"/>
        <v>2070.37311748344</v>
      </c>
      <c r="U197" s="88">
        <f t="shared" si="66"/>
        <v>690.1243724944801</v>
      </c>
      <c r="V197" s="115">
        <f t="shared" si="67"/>
        <v>1043.558208</v>
      </c>
      <c r="W197" s="111" t="s">
        <v>325</v>
      </c>
      <c r="X197" s="1"/>
      <c r="Y197" s="79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33.75" customHeight="1">
      <c r="A198" s="120" t="s">
        <v>330</v>
      </c>
      <c r="B198" s="60" t="s">
        <v>321</v>
      </c>
      <c r="C198" s="16">
        <v>2</v>
      </c>
      <c r="D198" s="16">
        <v>36</v>
      </c>
      <c r="E198" s="3">
        <v>75</v>
      </c>
      <c r="F198" s="16"/>
      <c r="G198" s="16"/>
      <c r="H198" s="17">
        <f t="shared" si="57"/>
        <v>2700</v>
      </c>
      <c r="I198" s="17">
        <f t="shared" si="58"/>
        <v>1398.6000000000001</v>
      </c>
      <c r="J198" s="17">
        <f t="shared" si="59"/>
        <v>1237.7772</v>
      </c>
      <c r="K198" s="17">
        <f t="shared" si="60"/>
        <v>5336.377200000001</v>
      </c>
      <c r="L198" s="17">
        <f t="shared" si="61"/>
        <v>3762.306017316001</v>
      </c>
      <c r="M198" s="17">
        <f t="shared" si="62"/>
        <v>1414.1399580000002</v>
      </c>
      <c r="N198" s="17">
        <f t="shared" si="63"/>
        <v>427.07026731600007</v>
      </c>
      <c r="O198" s="17">
        <f>K198*0.25</f>
        <v>1334.0943000000002</v>
      </c>
      <c r="P198" s="17">
        <f>K198*0.11</f>
        <v>587.0014920000001</v>
      </c>
      <c r="Q198" s="17">
        <f t="shared" si="64"/>
        <v>9098.683217316002</v>
      </c>
      <c r="R198" s="17">
        <f>Q198*0.05</f>
        <v>454.9341608658001</v>
      </c>
      <c r="S198" s="17"/>
      <c r="T198" s="17">
        <f t="shared" si="65"/>
        <v>9553.617378181802</v>
      </c>
      <c r="U198" s="88">
        <f t="shared" si="66"/>
        <v>4776.808689090901</v>
      </c>
      <c r="V198" s="115">
        <f t="shared" si="67"/>
        <v>4696.011936000001</v>
      </c>
      <c r="W198" s="111" t="s">
        <v>326</v>
      </c>
      <c r="X198" s="1"/>
      <c r="Y198" s="79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33.75" customHeight="1">
      <c r="A199" s="120" t="s">
        <v>331</v>
      </c>
      <c r="B199" s="60" t="s">
        <v>322</v>
      </c>
      <c r="C199" s="16">
        <v>2</v>
      </c>
      <c r="D199" s="16">
        <v>36</v>
      </c>
      <c r="E199" s="3">
        <v>75</v>
      </c>
      <c r="F199" s="16"/>
      <c r="G199" s="16"/>
      <c r="H199" s="17">
        <f>D199*E199+F199*G199</f>
        <v>2700</v>
      </c>
      <c r="I199" s="17">
        <f>H199*0.518</f>
        <v>1398.6000000000001</v>
      </c>
      <c r="J199" s="17">
        <f>(H199+I199)*0.302</f>
        <v>1237.7772</v>
      </c>
      <c r="K199" s="17">
        <f>SUM(H199:J199)</f>
        <v>5336.377200000001</v>
      </c>
      <c r="L199" s="17">
        <f>SUM(M199:P199)</f>
        <v>3762.306017316001</v>
      </c>
      <c r="M199" s="17">
        <f>K199*0.265</f>
        <v>1414.1399580000002</v>
      </c>
      <c r="N199" s="17">
        <f>M199*0.302</f>
        <v>427.07026731600007</v>
      </c>
      <c r="O199" s="17">
        <f>K199*0.25</f>
        <v>1334.0943000000002</v>
      </c>
      <c r="P199" s="17">
        <f>K199*0.11</f>
        <v>587.0014920000001</v>
      </c>
      <c r="Q199" s="17">
        <f>K199+L199</f>
        <v>9098.683217316002</v>
      </c>
      <c r="R199" s="17">
        <f>Q199*0.05</f>
        <v>454.9341608658001</v>
      </c>
      <c r="S199" s="17"/>
      <c r="T199" s="17">
        <f>Q199+R199+S199</f>
        <v>9553.617378181802</v>
      </c>
      <c r="U199" s="88">
        <f>T199/C199</f>
        <v>4776.808689090901</v>
      </c>
      <c r="V199" s="115">
        <f>K199*0.88</f>
        <v>4696.011936000001</v>
      </c>
      <c r="W199" s="111" t="s">
        <v>326</v>
      </c>
      <c r="X199" s="1"/>
      <c r="Y199" s="79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33.75" customHeight="1">
      <c r="A200" s="120" t="s">
        <v>332</v>
      </c>
      <c r="B200" s="60" t="s">
        <v>323</v>
      </c>
      <c r="C200" s="16">
        <v>2</v>
      </c>
      <c r="D200" s="16">
        <v>40</v>
      </c>
      <c r="E200" s="3">
        <v>80</v>
      </c>
      <c r="F200" s="16"/>
      <c r="G200" s="16"/>
      <c r="H200" s="17">
        <f t="shared" si="57"/>
        <v>3200</v>
      </c>
      <c r="I200" s="17">
        <f t="shared" si="58"/>
        <v>1657.6000000000001</v>
      </c>
      <c r="J200" s="17">
        <f t="shared" si="59"/>
        <v>1466.9952</v>
      </c>
      <c r="K200" s="17">
        <f t="shared" si="60"/>
        <v>6324.595200000001</v>
      </c>
      <c r="L200" s="17">
        <f t="shared" si="61"/>
        <v>4585.521257856</v>
      </c>
      <c r="M200" s="17">
        <f t="shared" si="62"/>
        <v>1676.0177280000003</v>
      </c>
      <c r="N200" s="17">
        <f t="shared" si="63"/>
        <v>506.15735385600004</v>
      </c>
      <c r="O200" s="17">
        <f>K200*0.25</f>
        <v>1581.1488000000002</v>
      </c>
      <c r="P200" s="17">
        <f>K200*0.13</f>
        <v>822.1973760000001</v>
      </c>
      <c r="Q200" s="17">
        <f t="shared" si="64"/>
        <v>10910.116457856002</v>
      </c>
      <c r="R200" s="17">
        <f>Q200*0.1-1.5</f>
        <v>1089.5116457856002</v>
      </c>
      <c r="S200" s="17"/>
      <c r="T200" s="17">
        <f t="shared" si="65"/>
        <v>11999.628103641602</v>
      </c>
      <c r="U200" s="88">
        <f t="shared" si="66"/>
        <v>5999.814051820801</v>
      </c>
      <c r="V200" s="115">
        <f t="shared" si="67"/>
        <v>5565.643776000001</v>
      </c>
      <c r="W200" s="111" t="s">
        <v>327</v>
      </c>
      <c r="X200" s="1"/>
      <c r="Y200" s="79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33.75" customHeight="1" thickBot="1">
      <c r="A201" s="121" t="s">
        <v>333</v>
      </c>
      <c r="B201" s="122" t="s">
        <v>324</v>
      </c>
      <c r="C201" s="28">
        <v>6</v>
      </c>
      <c r="D201" s="28">
        <v>36</v>
      </c>
      <c r="E201" s="28">
        <v>80</v>
      </c>
      <c r="F201" s="28"/>
      <c r="G201" s="28"/>
      <c r="H201" s="29">
        <f t="shared" si="57"/>
        <v>2880</v>
      </c>
      <c r="I201" s="29">
        <f t="shared" si="58"/>
        <v>1491.8400000000001</v>
      </c>
      <c r="J201" s="29">
        <f t="shared" si="59"/>
        <v>1320.29568</v>
      </c>
      <c r="K201" s="29">
        <f t="shared" si="60"/>
        <v>5692.13568</v>
      </c>
      <c r="L201" s="29">
        <f t="shared" si="61"/>
        <v>5009.2501624704</v>
      </c>
      <c r="M201" s="29">
        <f t="shared" si="62"/>
        <v>1508.4159552</v>
      </c>
      <c r="N201" s="29">
        <f t="shared" si="63"/>
        <v>455.5416184704</v>
      </c>
      <c r="O201" s="29">
        <f>K201*0.333</f>
        <v>1895.4811814400002</v>
      </c>
      <c r="P201" s="29">
        <f>K201*0.202</f>
        <v>1149.8114073600002</v>
      </c>
      <c r="Q201" s="29">
        <f t="shared" si="64"/>
        <v>10701.385842470401</v>
      </c>
      <c r="R201" s="29">
        <f>Q201*0.1</f>
        <v>1070.1385842470402</v>
      </c>
      <c r="S201" s="29"/>
      <c r="T201" s="29">
        <f t="shared" si="65"/>
        <v>11771.524426717442</v>
      </c>
      <c r="U201" s="30">
        <f t="shared" si="66"/>
        <v>1961.9207377862404</v>
      </c>
      <c r="V201" s="115">
        <f t="shared" si="67"/>
        <v>5009.0793984</v>
      </c>
      <c r="W201" s="108"/>
      <c r="X201" s="1"/>
      <c r="Y201" s="79">
        <f>SUM(U149:U201)</f>
        <v>206809.12117954134</v>
      </c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25.5" customHeight="1">
      <c r="A202" s="247" t="s">
        <v>25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9"/>
      <c r="V202" s="49"/>
      <c r="W202" s="109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46.5" customHeight="1">
      <c r="A203" s="82">
        <v>189</v>
      </c>
      <c r="B203" s="52" t="s">
        <v>67</v>
      </c>
      <c r="C203" s="3">
        <v>7</v>
      </c>
      <c r="D203" s="3">
        <v>100</v>
      </c>
      <c r="E203" s="8">
        <v>80</v>
      </c>
      <c r="F203" s="3"/>
      <c r="G203" s="3"/>
      <c r="H203" s="4">
        <f aca="true" t="shared" si="68" ref="H203:H227">D203*E203+F203*G203</f>
        <v>8000</v>
      </c>
      <c r="I203" s="4">
        <f aca="true" t="shared" si="69" ref="I203:I227">H203*0.518</f>
        <v>4144</v>
      </c>
      <c r="J203" s="4">
        <f aca="true" t="shared" si="70" ref="J203:J233">(H203+I203)*0.302</f>
        <v>3667.488</v>
      </c>
      <c r="K203" s="4">
        <f aca="true" t="shared" si="71" ref="K203:K233">SUM(H203:J203)</f>
        <v>15811.488</v>
      </c>
      <c r="L203" s="4">
        <f aca="true" t="shared" si="72" ref="L203:L233">SUM(M203:P203)</f>
        <v>13914.58378464</v>
      </c>
      <c r="M203" s="4">
        <f aca="true" t="shared" si="73" ref="M203:M233">K203*0.265</f>
        <v>4190.04432</v>
      </c>
      <c r="N203" s="4">
        <f aca="true" t="shared" si="74" ref="N203:N227">M203*0.302</f>
        <v>1265.39338464</v>
      </c>
      <c r="O203" s="4">
        <f aca="true" t="shared" si="75" ref="O203:O233">K203*0.333</f>
        <v>5265.225504</v>
      </c>
      <c r="P203" s="4">
        <f aca="true" t="shared" si="76" ref="P203:P233">K203*0.202</f>
        <v>3193.920576</v>
      </c>
      <c r="Q203" s="4">
        <f aca="true" t="shared" si="77" ref="Q203:Q233">K203+L203</f>
        <v>29726.07178464</v>
      </c>
      <c r="R203" s="4">
        <f>Q203*0.05</f>
        <v>1486.3035892320001</v>
      </c>
      <c r="S203" s="4"/>
      <c r="T203" s="4">
        <f aca="true" t="shared" si="78" ref="T203:T233">Q203+R203+S203</f>
        <v>31212.375373872</v>
      </c>
      <c r="U203" s="107">
        <f aca="true" t="shared" si="79" ref="U203:U233">T203/C203</f>
        <v>4458.910767696</v>
      </c>
      <c r="V203" s="48">
        <f aca="true" t="shared" si="80" ref="V203:V233">K203*0.88</f>
        <v>13914.10944</v>
      </c>
      <c r="W203" s="44">
        <v>5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32.25">
      <c r="A204" s="82">
        <v>190</v>
      </c>
      <c r="B204" s="52" t="s">
        <v>74</v>
      </c>
      <c r="C204" s="3">
        <v>6</v>
      </c>
      <c r="D204" s="3">
        <v>72</v>
      </c>
      <c r="E204" s="8">
        <v>80</v>
      </c>
      <c r="F204" s="3"/>
      <c r="G204" s="3"/>
      <c r="H204" s="4">
        <f t="shared" si="68"/>
        <v>5760</v>
      </c>
      <c r="I204" s="4">
        <f t="shared" si="69"/>
        <v>2983.6800000000003</v>
      </c>
      <c r="J204" s="4">
        <f t="shared" si="70"/>
        <v>2640.59136</v>
      </c>
      <c r="K204" s="4">
        <f t="shared" si="71"/>
        <v>11384.27136</v>
      </c>
      <c r="L204" s="4">
        <f t="shared" si="72"/>
        <v>10018.5003249408</v>
      </c>
      <c r="M204" s="4">
        <f t="shared" si="73"/>
        <v>3016.8319104</v>
      </c>
      <c r="N204" s="4">
        <f t="shared" si="74"/>
        <v>911.0832369408</v>
      </c>
      <c r="O204" s="4">
        <f t="shared" si="75"/>
        <v>3790.9623628800005</v>
      </c>
      <c r="P204" s="4">
        <f t="shared" si="76"/>
        <v>2299.6228147200004</v>
      </c>
      <c r="Q204" s="4">
        <f t="shared" si="77"/>
        <v>21402.771684940803</v>
      </c>
      <c r="R204" s="4">
        <f>Q204*0.1</f>
        <v>2140.2771684940803</v>
      </c>
      <c r="S204" s="4"/>
      <c r="T204" s="4">
        <f t="shared" si="78"/>
        <v>23543.048853434884</v>
      </c>
      <c r="U204" s="19">
        <f t="shared" si="79"/>
        <v>3923.8414755724807</v>
      </c>
      <c r="V204" s="48">
        <f t="shared" si="80"/>
        <v>10018.1587968</v>
      </c>
      <c r="W204" s="44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103" customFormat="1" ht="31.5" customHeight="1">
      <c r="A205" s="106">
        <v>191</v>
      </c>
      <c r="B205" s="95" t="s">
        <v>39</v>
      </c>
      <c r="C205" s="96">
        <v>8</v>
      </c>
      <c r="D205" s="96">
        <v>72</v>
      </c>
      <c r="E205" s="97">
        <v>80</v>
      </c>
      <c r="F205" s="96"/>
      <c r="G205" s="96"/>
      <c r="H205" s="98">
        <f t="shared" si="68"/>
        <v>5760</v>
      </c>
      <c r="I205" s="98">
        <f t="shared" si="69"/>
        <v>2983.6800000000003</v>
      </c>
      <c r="J205" s="98">
        <f t="shared" si="70"/>
        <v>2640.59136</v>
      </c>
      <c r="K205" s="98">
        <f t="shared" si="71"/>
        <v>11384.27136</v>
      </c>
      <c r="L205" s="98">
        <f t="shared" si="72"/>
        <v>10018.5003249408</v>
      </c>
      <c r="M205" s="98">
        <f t="shared" si="73"/>
        <v>3016.8319104</v>
      </c>
      <c r="N205" s="98">
        <f t="shared" si="74"/>
        <v>911.0832369408</v>
      </c>
      <c r="O205" s="98">
        <f t="shared" si="75"/>
        <v>3790.9623628800005</v>
      </c>
      <c r="P205" s="98">
        <f t="shared" si="76"/>
        <v>2299.6228147200004</v>
      </c>
      <c r="Q205" s="98">
        <f t="shared" si="77"/>
        <v>21402.771684940803</v>
      </c>
      <c r="R205" s="98">
        <f>Q205*0.1</f>
        <v>2140.2771684940803</v>
      </c>
      <c r="S205" s="98"/>
      <c r="T205" s="98">
        <f t="shared" si="78"/>
        <v>23543.048853434884</v>
      </c>
      <c r="U205" s="99">
        <f t="shared" si="79"/>
        <v>2942.8811066793605</v>
      </c>
      <c r="V205" s="100">
        <f t="shared" si="80"/>
        <v>10018.1587968</v>
      </c>
      <c r="W205" s="101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</row>
    <row r="206" spans="1:37" s="103" customFormat="1" ht="34.5" customHeight="1">
      <c r="A206" s="106">
        <v>192</v>
      </c>
      <c r="B206" s="95" t="s">
        <v>73</v>
      </c>
      <c r="C206" s="96">
        <v>8</v>
      </c>
      <c r="D206" s="96">
        <v>72</v>
      </c>
      <c r="E206" s="97">
        <v>80</v>
      </c>
      <c r="F206" s="96"/>
      <c r="G206" s="96"/>
      <c r="H206" s="98">
        <f t="shared" si="68"/>
        <v>5760</v>
      </c>
      <c r="I206" s="98">
        <f t="shared" si="69"/>
        <v>2983.6800000000003</v>
      </c>
      <c r="J206" s="98">
        <f t="shared" si="70"/>
        <v>2640.59136</v>
      </c>
      <c r="K206" s="98">
        <f t="shared" si="71"/>
        <v>11384.27136</v>
      </c>
      <c r="L206" s="98">
        <f t="shared" si="72"/>
        <v>10018.5003249408</v>
      </c>
      <c r="M206" s="98">
        <f t="shared" si="73"/>
        <v>3016.8319104</v>
      </c>
      <c r="N206" s="98">
        <f t="shared" si="74"/>
        <v>911.0832369408</v>
      </c>
      <c r="O206" s="98">
        <f t="shared" si="75"/>
        <v>3790.9623628800005</v>
      </c>
      <c r="P206" s="98">
        <f t="shared" si="76"/>
        <v>2299.6228147200004</v>
      </c>
      <c r="Q206" s="98">
        <f t="shared" si="77"/>
        <v>21402.771684940803</v>
      </c>
      <c r="R206" s="98">
        <f>Q206*0.1</f>
        <v>2140.2771684940803</v>
      </c>
      <c r="S206" s="98"/>
      <c r="T206" s="98">
        <f t="shared" si="78"/>
        <v>23543.048853434884</v>
      </c>
      <c r="U206" s="99">
        <f t="shared" si="79"/>
        <v>2942.8811066793605</v>
      </c>
      <c r="V206" s="100">
        <f t="shared" si="80"/>
        <v>10018.1587968</v>
      </c>
      <c r="W206" s="101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</row>
    <row r="207" spans="1:37" ht="49.5" customHeight="1">
      <c r="A207" s="82">
        <v>193</v>
      </c>
      <c r="B207" s="52" t="s">
        <v>272</v>
      </c>
      <c r="C207" s="3">
        <v>6</v>
      </c>
      <c r="D207" s="3">
        <v>84</v>
      </c>
      <c r="E207" s="8">
        <v>80</v>
      </c>
      <c r="F207" s="3"/>
      <c r="G207" s="3"/>
      <c r="H207" s="4">
        <f>D207*E207+F207*G207</f>
        <v>6720</v>
      </c>
      <c r="I207" s="4">
        <f>H207*0.518</f>
        <v>3480.96</v>
      </c>
      <c r="J207" s="4">
        <f>(H207+I207)*0.302</f>
        <v>3080.68992</v>
      </c>
      <c r="K207" s="4">
        <f>SUM(H207:J207)</f>
        <v>13281.64992</v>
      </c>
      <c r="L207" s="4">
        <f>SUM(M207:P207)</f>
        <v>11688.2503790976</v>
      </c>
      <c r="M207" s="4">
        <f>K207*0.265</f>
        <v>3519.6372288000002</v>
      </c>
      <c r="N207" s="4">
        <f>M207*0.302</f>
        <v>1062.9304430976001</v>
      </c>
      <c r="O207" s="4">
        <f>K207*0.333</f>
        <v>4422.78942336</v>
      </c>
      <c r="P207" s="4">
        <f>K207*0.202</f>
        <v>2682.89328384</v>
      </c>
      <c r="Q207" s="4">
        <f>K207+L207</f>
        <v>24969.9002990976</v>
      </c>
      <c r="R207" s="4">
        <f>Q207*0.02</f>
        <v>499.398005981952</v>
      </c>
      <c r="S207" s="4"/>
      <c r="T207" s="4">
        <f>Q207+R207+S207</f>
        <v>25469.298305079552</v>
      </c>
      <c r="U207" s="19">
        <f>T207/C207</f>
        <v>4244.883050846592</v>
      </c>
      <c r="V207" s="48">
        <f>K207*0.88</f>
        <v>11687.8519296</v>
      </c>
      <c r="W207" s="44" t="s">
        <v>270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103" customFormat="1" ht="32.25">
      <c r="A208" s="106">
        <v>194</v>
      </c>
      <c r="B208" s="95" t="s">
        <v>72</v>
      </c>
      <c r="C208" s="96">
        <v>8</v>
      </c>
      <c r="D208" s="96">
        <v>72</v>
      </c>
      <c r="E208" s="97">
        <v>80</v>
      </c>
      <c r="F208" s="96"/>
      <c r="G208" s="96"/>
      <c r="H208" s="98">
        <f t="shared" si="68"/>
        <v>5760</v>
      </c>
      <c r="I208" s="98">
        <f t="shared" si="69"/>
        <v>2983.6800000000003</v>
      </c>
      <c r="J208" s="98">
        <f t="shared" si="70"/>
        <v>2640.59136</v>
      </c>
      <c r="K208" s="98">
        <f t="shared" si="71"/>
        <v>11384.27136</v>
      </c>
      <c r="L208" s="98">
        <f t="shared" si="72"/>
        <v>10018.5003249408</v>
      </c>
      <c r="M208" s="98">
        <f t="shared" si="73"/>
        <v>3016.8319104</v>
      </c>
      <c r="N208" s="98">
        <f t="shared" si="74"/>
        <v>911.0832369408</v>
      </c>
      <c r="O208" s="98">
        <f t="shared" si="75"/>
        <v>3790.9623628800005</v>
      </c>
      <c r="P208" s="98">
        <f t="shared" si="76"/>
        <v>2299.6228147200004</v>
      </c>
      <c r="Q208" s="98">
        <f t="shared" si="77"/>
        <v>21402.771684940803</v>
      </c>
      <c r="R208" s="98">
        <f>Q208*0.1</f>
        <v>2140.2771684940803</v>
      </c>
      <c r="S208" s="98"/>
      <c r="T208" s="98">
        <f t="shared" si="78"/>
        <v>23543.048853434884</v>
      </c>
      <c r="U208" s="99">
        <f t="shared" si="79"/>
        <v>2942.8811066793605</v>
      </c>
      <c r="V208" s="100">
        <f t="shared" si="80"/>
        <v>10018.1587968</v>
      </c>
      <c r="W208" s="101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</row>
    <row r="209" spans="1:37" ht="18.75">
      <c r="A209" s="82">
        <v>195</v>
      </c>
      <c r="B209" s="52" t="s">
        <v>34</v>
      </c>
      <c r="C209" s="3">
        <v>5</v>
      </c>
      <c r="D209" s="3">
        <v>72</v>
      </c>
      <c r="E209" s="8">
        <v>80</v>
      </c>
      <c r="F209" s="3"/>
      <c r="G209" s="3"/>
      <c r="H209" s="4">
        <f t="shared" si="68"/>
        <v>5760</v>
      </c>
      <c r="I209" s="4">
        <f t="shared" si="69"/>
        <v>2983.6800000000003</v>
      </c>
      <c r="J209" s="4">
        <f t="shared" si="70"/>
        <v>2640.59136</v>
      </c>
      <c r="K209" s="4">
        <f t="shared" si="71"/>
        <v>11384.27136</v>
      </c>
      <c r="L209" s="4">
        <f t="shared" si="72"/>
        <v>10018.5003249408</v>
      </c>
      <c r="M209" s="4">
        <f t="shared" si="73"/>
        <v>3016.8319104</v>
      </c>
      <c r="N209" s="4">
        <f t="shared" si="74"/>
        <v>911.0832369408</v>
      </c>
      <c r="O209" s="4">
        <f t="shared" si="75"/>
        <v>3790.9623628800005</v>
      </c>
      <c r="P209" s="4">
        <f t="shared" si="76"/>
        <v>2299.6228147200004</v>
      </c>
      <c r="Q209" s="4">
        <f t="shared" si="77"/>
        <v>21402.771684940803</v>
      </c>
      <c r="R209" s="4">
        <f>Q209*0.1</f>
        <v>2140.2771684940803</v>
      </c>
      <c r="S209" s="4"/>
      <c r="T209" s="4">
        <f t="shared" si="78"/>
        <v>23543.048853434884</v>
      </c>
      <c r="U209" s="19">
        <f t="shared" si="79"/>
        <v>4708.609770686977</v>
      </c>
      <c r="V209" s="48">
        <f t="shared" si="80"/>
        <v>10018.1587968</v>
      </c>
      <c r="W209" s="44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32.25" customHeight="1">
      <c r="A210" s="82">
        <v>196</v>
      </c>
      <c r="B210" s="52" t="s">
        <v>242</v>
      </c>
      <c r="C210" s="3">
        <v>9</v>
      </c>
      <c r="D210" s="3">
        <v>72</v>
      </c>
      <c r="E210" s="8">
        <v>80</v>
      </c>
      <c r="F210" s="3"/>
      <c r="G210" s="3"/>
      <c r="H210" s="4">
        <f t="shared" si="68"/>
        <v>5760</v>
      </c>
      <c r="I210" s="4">
        <f t="shared" si="69"/>
        <v>2983.6800000000003</v>
      </c>
      <c r="J210" s="4">
        <f t="shared" si="70"/>
        <v>2640.59136</v>
      </c>
      <c r="K210" s="4">
        <f t="shared" si="71"/>
        <v>11384.27136</v>
      </c>
      <c r="L210" s="4">
        <f t="shared" si="72"/>
        <v>10018.5003249408</v>
      </c>
      <c r="M210" s="4">
        <f t="shared" si="73"/>
        <v>3016.8319104</v>
      </c>
      <c r="N210" s="4">
        <f t="shared" si="74"/>
        <v>911.0832369408</v>
      </c>
      <c r="O210" s="4">
        <f t="shared" si="75"/>
        <v>3790.9623628800005</v>
      </c>
      <c r="P210" s="4">
        <f t="shared" si="76"/>
        <v>2299.6228147200004</v>
      </c>
      <c r="Q210" s="4">
        <f t="shared" si="77"/>
        <v>21402.771684940803</v>
      </c>
      <c r="R210" s="4">
        <f>Q210*0.05</f>
        <v>1070.1385842470402</v>
      </c>
      <c r="S210" s="4"/>
      <c r="T210" s="4">
        <f t="shared" si="78"/>
        <v>22472.910269187843</v>
      </c>
      <c r="U210" s="19">
        <f t="shared" si="79"/>
        <v>2496.9900299097603</v>
      </c>
      <c r="V210" s="48">
        <f t="shared" si="80"/>
        <v>10018.1587968</v>
      </c>
      <c r="W210" s="44">
        <v>5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32.25">
      <c r="A211" s="82">
        <v>197</v>
      </c>
      <c r="B211" s="52" t="s">
        <v>69</v>
      </c>
      <c r="C211" s="3">
        <v>6</v>
      </c>
      <c r="D211" s="3">
        <v>72</v>
      </c>
      <c r="E211" s="8">
        <v>80</v>
      </c>
      <c r="F211" s="3"/>
      <c r="G211" s="3"/>
      <c r="H211" s="4">
        <f t="shared" si="68"/>
        <v>5760</v>
      </c>
      <c r="I211" s="4">
        <f t="shared" si="69"/>
        <v>2983.6800000000003</v>
      </c>
      <c r="J211" s="4">
        <f t="shared" si="70"/>
        <v>2640.59136</v>
      </c>
      <c r="K211" s="4">
        <f t="shared" si="71"/>
        <v>11384.27136</v>
      </c>
      <c r="L211" s="4">
        <f t="shared" si="72"/>
        <v>10018.5003249408</v>
      </c>
      <c r="M211" s="4">
        <f t="shared" si="73"/>
        <v>3016.8319104</v>
      </c>
      <c r="N211" s="4">
        <f t="shared" si="74"/>
        <v>911.0832369408</v>
      </c>
      <c r="O211" s="4">
        <f t="shared" si="75"/>
        <v>3790.9623628800005</v>
      </c>
      <c r="P211" s="4">
        <f t="shared" si="76"/>
        <v>2299.6228147200004</v>
      </c>
      <c r="Q211" s="4">
        <f t="shared" si="77"/>
        <v>21402.771684940803</v>
      </c>
      <c r="R211" s="4">
        <f aca="true" t="shared" si="81" ref="R211:R216">Q211*0.1</f>
        <v>2140.2771684940803</v>
      </c>
      <c r="S211" s="4"/>
      <c r="T211" s="4">
        <f t="shared" si="78"/>
        <v>23543.048853434884</v>
      </c>
      <c r="U211" s="19">
        <f t="shared" si="79"/>
        <v>3923.8414755724807</v>
      </c>
      <c r="V211" s="48">
        <f t="shared" si="80"/>
        <v>10018.1587968</v>
      </c>
      <c r="W211" s="44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103" customFormat="1" ht="32.25">
      <c r="A212" s="106">
        <v>198</v>
      </c>
      <c r="B212" s="95" t="s">
        <v>273</v>
      </c>
      <c r="C212" s="96">
        <v>8</v>
      </c>
      <c r="D212" s="96">
        <v>72</v>
      </c>
      <c r="E212" s="97">
        <v>80</v>
      </c>
      <c r="F212" s="96"/>
      <c r="G212" s="96"/>
      <c r="H212" s="98">
        <f t="shared" si="68"/>
        <v>5760</v>
      </c>
      <c r="I212" s="98">
        <f t="shared" si="69"/>
        <v>2983.6800000000003</v>
      </c>
      <c r="J212" s="98">
        <f t="shared" si="70"/>
        <v>2640.59136</v>
      </c>
      <c r="K212" s="98">
        <f t="shared" si="71"/>
        <v>11384.27136</v>
      </c>
      <c r="L212" s="98">
        <f t="shared" si="72"/>
        <v>10018.5003249408</v>
      </c>
      <c r="M212" s="98">
        <f t="shared" si="73"/>
        <v>3016.8319104</v>
      </c>
      <c r="N212" s="98">
        <f t="shared" si="74"/>
        <v>911.0832369408</v>
      </c>
      <c r="O212" s="98">
        <f t="shared" si="75"/>
        <v>3790.9623628800005</v>
      </c>
      <c r="P212" s="98">
        <f t="shared" si="76"/>
        <v>2299.6228147200004</v>
      </c>
      <c r="Q212" s="98">
        <f t="shared" si="77"/>
        <v>21402.771684940803</v>
      </c>
      <c r="R212" s="98">
        <f t="shared" si="81"/>
        <v>2140.2771684940803</v>
      </c>
      <c r="S212" s="98"/>
      <c r="T212" s="98">
        <f t="shared" si="78"/>
        <v>23543.048853434884</v>
      </c>
      <c r="U212" s="99">
        <f t="shared" si="79"/>
        <v>2942.8811066793605</v>
      </c>
      <c r="V212" s="100">
        <f t="shared" si="80"/>
        <v>10018.1587968</v>
      </c>
      <c r="W212" s="101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</row>
    <row r="213" spans="1:37" s="103" customFormat="1" ht="48" customHeight="1">
      <c r="A213" s="106">
        <v>199</v>
      </c>
      <c r="B213" s="95" t="s">
        <v>274</v>
      </c>
      <c r="C213" s="96">
        <v>8</v>
      </c>
      <c r="D213" s="96">
        <v>72</v>
      </c>
      <c r="E213" s="97">
        <v>80</v>
      </c>
      <c r="F213" s="96"/>
      <c r="G213" s="96"/>
      <c r="H213" s="98">
        <f t="shared" si="68"/>
        <v>5760</v>
      </c>
      <c r="I213" s="98">
        <f t="shared" si="69"/>
        <v>2983.6800000000003</v>
      </c>
      <c r="J213" s="98">
        <f t="shared" si="70"/>
        <v>2640.59136</v>
      </c>
      <c r="K213" s="98">
        <f t="shared" si="71"/>
        <v>11384.27136</v>
      </c>
      <c r="L213" s="98">
        <f t="shared" si="72"/>
        <v>10018.5003249408</v>
      </c>
      <c r="M213" s="98">
        <f t="shared" si="73"/>
        <v>3016.8319104</v>
      </c>
      <c r="N213" s="98">
        <f t="shared" si="74"/>
        <v>911.0832369408</v>
      </c>
      <c r="O213" s="98">
        <f t="shared" si="75"/>
        <v>3790.9623628800005</v>
      </c>
      <c r="P213" s="98">
        <f t="shared" si="76"/>
        <v>2299.6228147200004</v>
      </c>
      <c r="Q213" s="98">
        <f t="shared" si="77"/>
        <v>21402.771684940803</v>
      </c>
      <c r="R213" s="98">
        <f t="shared" si="81"/>
        <v>2140.2771684940803</v>
      </c>
      <c r="S213" s="98"/>
      <c r="T213" s="98">
        <f t="shared" si="78"/>
        <v>23543.048853434884</v>
      </c>
      <c r="U213" s="99">
        <f t="shared" si="79"/>
        <v>2942.8811066793605</v>
      </c>
      <c r="V213" s="100">
        <f t="shared" si="80"/>
        <v>10018.1587968</v>
      </c>
      <c r="W213" s="101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</row>
    <row r="214" spans="1:37" ht="34.5" customHeight="1">
      <c r="A214" s="82">
        <v>200</v>
      </c>
      <c r="B214" s="52" t="s">
        <v>36</v>
      </c>
      <c r="C214" s="3">
        <v>6</v>
      </c>
      <c r="D214" s="3">
        <v>77</v>
      </c>
      <c r="E214" s="8">
        <v>80</v>
      </c>
      <c r="F214" s="3"/>
      <c r="G214" s="3"/>
      <c r="H214" s="4">
        <f t="shared" si="68"/>
        <v>6160</v>
      </c>
      <c r="I214" s="4">
        <f t="shared" si="69"/>
        <v>3190.88</v>
      </c>
      <c r="J214" s="4">
        <f t="shared" si="70"/>
        <v>2823.96576</v>
      </c>
      <c r="K214" s="4">
        <f t="shared" si="71"/>
        <v>12174.84576</v>
      </c>
      <c r="L214" s="4">
        <f t="shared" si="72"/>
        <v>10714.2295141728</v>
      </c>
      <c r="M214" s="4">
        <f t="shared" si="73"/>
        <v>3226.3341264</v>
      </c>
      <c r="N214" s="4">
        <f t="shared" si="74"/>
        <v>974.3529061728</v>
      </c>
      <c r="O214" s="4">
        <f t="shared" si="75"/>
        <v>4054.2236380800005</v>
      </c>
      <c r="P214" s="4">
        <f t="shared" si="76"/>
        <v>2459.31884352</v>
      </c>
      <c r="Q214" s="4">
        <f t="shared" si="77"/>
        <v>22889.0752741728</v>
      </c>
      <c r="R214" s="4">
        <f t="shared" si="81"/>
        <v>2288.90752741728</v>
      </c>
      <c r="S214" s="4"/>
      <c r="T214" s="4">
        <f t="shared" si="78"/>
        <v>25177.98280159008</v>
      </c>
      <c r="U214" s="19">
        <f t="shared" si="79"/>
        <v>4196.330466931679</v>
      </c>
      <c r="V214" s="48">
        <f t="shared" si="80"/>
        <v>10713.8642688</v>
      </c>
      <c r="W214" s="44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8.75">
      <c r="A215" s="82">
        <v>201</v>
      </c>
      <c r="B215" s="52" t="s">
        <v>26</v>
      </c>
      <c r="C215" s="3">
        <v>6</v>
      </c>
      <c r="D215" s="3">
        <v>77</v>
      </c>
      <c r="E215" s="8">
        <v>80</v>
      </c>
      <c r="F215" s="3"/>
      <c r="G215" s="3"/>
      <c r="H215" s="4">
        <f t="shared" si="68"/>
        <v>6160</v>
      </c>
      <c r="I215" s="4">
        <f t="shared" si="69"/>
        <v>3190.88</v>
      </c>
      <c r="J215" s="4">
        <f t="shared" si="70"/>
        <v>2823.96576</v>
      </c>
      <c r="K215" s="4">
        <f t="shared" si="71"/>
        <v>12174.84576</v>
      </c>
      <c r="L215" s="4">
        <f t="shared" si="72"/>
        <v>10714.2295141728</v>
      </c>
      <c r="M215" s="4">
        <f t="shared" si="73"/>
        <v>3226.3341264</v>
      </c>
      <c r="N215" s="4">
        <f t="shared" si="74"/>
        <v>974.3529061728</v>
      </c>
      <c r="O215" s="4">
        <f t="shared" si="75"/>
        <v>4054.2236380800005</v>
      </c>
      <c r="P215" s="4">
        <f t="shared" si="76"/>
        <v>2459.31884352</v>
      </c>
      <c r="Q215" s="4">
        <f t="shared" si="77"/>
        <v>22889.0752741728</v>
      </c>
      <c r="R215" s="4">
        <f t="shared" si="81"/>
        <v>2288.90752741728</v>
      </c>
      <c r="S215" s="4"/>
      <c r="T215" s="4">
        <f t="shared" si="78"/>
        <v>25177.98280159008</v>
      </c>
      <c r="U215" s="19">
        <f t="shared" si="79"/>
        <v>4196.330466931679</v>
      </c>
      <c r="V215" s="48">
        <f t="shared" si="80"/>
        <v>10713.8642688</v>
      </c>
      <c r="W215" s="44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32.25">
      <c r="A216" s="82">
        <v>202</v>
      </c>
      <c r="B216" s="52" t="s">
        <v>37</v>
      </c>
      <c r="C216" s="3">
        <v>8</v>
      </c>
      <c r="D216" s="3">
        <v>72</v>
      </c>
      <c r="E216" s="8">
        <v>80</v>
      </c>
      <c r="F216" s="3"/>
      <c r="G216" s="3"/>
      <c r="H216" s="4">
        <f t="shared" si="68"/>
        <v>5760</v>
      </c>
      <c r="I216" s="4">
        <f t="shared" si="69"/>
        <v>2983.6800000000003</v>
      </c>
      <c r="J216" s="4">
        <f t="shared" si="70"/>
        <v>2640.59136</v>
      </c>
      <c r="K216" s="4">
        <f t="shared" si="71"/>
        <v>11384.27136</v>
      </c>
      <c r="L216" s="4">
        <f t="shared" si="72"/>
        <v>10018.5003249408</v>
      </c>
      <c r="M216" s="4">
        <f t="shared" si="73"/>
        <v>3016.8319104</v>
      </c>
      <c r="N216" s="4">
        <f t="shared" si="74"/>
        <v>911.0832369408</v>
      </c>
      <c r="O216" s="4">
        <f t="shared" si="75"/>
        <v>3790.9623628800005</v>
      </c>
      <c r="P216" s="4">
        <f t="shared" si="76"/>
        <v>2299.6228147200004</v>
      </c>
      <c r="Q216" s="4">
        <f t="shared" si="77"/>
        <v>21402.771684940803</v>
      </c>
      <c r="R216" s="4">
        <f t="shared" si="81"/>
        <v>2140.2771684940803</v>
      </c>
      <c r="S216" s="4"/>
      <c r="T216" s="4">
        <f t="shared" si="78"/>
        <v>23543.048853434884</v>
      </c>
      <c r="U216" s="19">
        <f t="shared" si="79"/>
        <v>2942.8811066793605</v>
      </c>
      <c r="V216" s="48">
        <f t="shared" si="80"/>
        <v>10018.1587968</v>
      </c>
      <c r="W216" s="44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63" customHeight="1">
      <c r="A217" s="82">
        <v>203</v>
      </c>
      <c r="B217" s="52" t="s">
        <v>68</v>
      </c>
      <c r="C217" s="3">
        <v>7</v>
      </c>
      <c r="D217" s="3">
        <v>72</v>
      </c>
      <c r="E217" s="8">
        <v>80</v>
      </c>
      <c r="F217" s="3"/>
      <c r="G217" s="3"/>
      <c r="H217" s="4">
        <f t="shared" si="68"/>
        <v>5760</v>
      </c>
      <c r="I217" s="4">
        <f t="shared" si="69"/>
        <v>2983.6800000000003</v>
      </c>
      <c r="J217" s="4">
        <f t="shared" si="70"/>
        <v>2640.59136</v>
      </c>
      <c r="K217" s="4">
        <f t="shared" si="71"/>
        <v>11384.27136</v>
      </c>
      <c r="L217" s="4">
        <f t="shared" si="72"/>
        <v>10018.5003249408</v>
      </c>
      <c r="M217" s="4">
        <f t="shared" si="73"/>
        <v>3016.8319104</v>
      </c>
      <c r="N217" s="4">
        <f t="shared" si="74"/>
        <v>911.0832369408</v>
      </c>
      <c r="O217" s="4">
        <f t="shared" si="75"/>
        <v>3790.9623628800005</v>
      </c>
      <c r="P217" s="4">
        <f t="shared" si="76"/>
        <v>2299.6228147200004</v>
      </c>
      <c r="Q217" s="4">
        <f t="shared" si="77"/>
        <v>21402.771684940803</v>
      </c>
      <c r="R217" s="4">
        <f>Q217*0.06</f>
        <v>1284.166301096448</v>
      </c>
      <c r="S217" s="4"/>
      <c r="T217" s="4">
        <f t="shared" si="78"/>
        <v>22686.93798603725</v>
      </c>
      <c r="U217" s="19">
        <f t="shared" si="79"/>
        <v>3240.9911408624644</v>
      </c>
      <c r="V217" s="48">
        <f t="shared" si="80"/>
        <v>10018.1587968</v>
      </c>
      <c r="W217" s="44">
        <v>6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8.75">
      <c r="A218" s="82">
        <v>204</v>
      </c>
      <c r="B218" s="52" t="s">
        <v>29</v>
      </c>
      <c r="C218" s="3">
        <v>8</v>
      </c>
      <c r="D218" s="3">
        <v>72</v>
      </c>
      <c r="E218" s="8">
        <v>80</v>
      </c>
      <c r="F218" s="3"/>
      <c r="G218" s="3"/>
      <c r="H218" s="4">
        <f t="shared" si="68"/>
        <v>5760</v>
      </c>
      <c r="I218" s="4">
        <f t="shared" si="69"/>
        <v>2983.6800000000003</v>
      </c>
      <c r="J218" s="4">
        <f t="shared" si="70"/>
        <v>2640.59136</v>
      </c>
      <c r="K218" s="4">
        <f t="shared" si="71"/>
        <v>11384.27136</v>
      </c>
      <c r="L218" s="4">
        <f t="shared" si="72"/>
        <v>10018.5003249408</v>
      </c>
      <c r="M218" s="4">
        <f t="shared" si="73"/>
        <v>3016.8319104</v>
      </c>
      <c r="N218" s="4">
        <f t="shared" si="74"/>
        <v>911.0832369408</v>
      </c>
      <c r="O218" s="4">
        <f t="shared" si="75"/>
        <v>3790.9623628800005</v>
      </c>
      <c r="P218" s="4">
        <f t="shared" si="76"/>
        <v>2299.6228147200004</v>
      </c>
      <c r="Q218" s="4">
        <f t="shared" si="77"/>
        <v>21402.771684940803</v>
      </c>
      <c r="R218" s="4">
        <f>Q218*0.1</f>
        <v>2140.2771684940803</v>
      </c>
      <c r="S218" s="4"/>
      <c r="T218" s="4">
        <f t="shared" si="78"/>
        <v>23543.048853434884</v>
      </c>
      <c r="U218" s="19">
        <f t="shared" si="79"/>
        <v>2942.8811066793605</v>
      </c>
      <c r="V218" s="48">
        <f t="shared" si="80"/>
        <v>10018.1587968</v>
      </c>
      <c r="W218" s="4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8.75">
      <c r="A219" s="82">
        <v>205</v>
      </c>
      <c r="B219" s="61" t="s">
        <v>66</v>
      </c>
      <c r="C219" s="8">
        <v>5</v>
      </c>
      <c r="D219" s="8">
        <v>72</v>
      </c>
      <c r="E219" s="8">
        <v>80</v>
      </c>
      <c r="F219" s="8"/>
      <c r="G219" s="8"/>
      <c r="H219" s="9">
        <f t="shared" si="68"/>
        <v>5760</v>
      </c>
      <c r="I219" s="4">
        <f t="shared" si="69"/>
        <v>2983.6800000000003</v>
      </c>
      <c r="J219" s="4">
        <f t="shared" si="70"/>
        <v>2640.59136</v>
      </c>
      <c r="K219" s="4">
        <f t="shared" si="71"/>
        <v>11384.27136</v>
      </c>
      <c r="L219" s="4">
        <f t="shared" si="72"/>
        <v>10018.5003249408</v>
      </c>
      <c r="M219" s="4">
        <f t="shared" si="73"/>
        <v>3016.8319104</v>
      </c>
      <c r="N219" s="4">
        <f t="shared" si="74"/>
        <v>911.0832369408</v>
      </c>
      <c r="O219" s="4">
        <f t="shared" si="75"/>
        <v>3790.9623628800005</v>
      </c>
      <c r="P219" s="4">
        <f t="shared" si="76"/>
        <v>2299.6228147200004</v>
      </c>
      <c r="Q219" s="4">
        <f t="shared" si="77"/>
        <v>21402.771684940803</v>
      </c>
      <c r="R219" s="4">
        <f>Q219*0.01</f>
        <v>214.02771684940802</v>
      </c>
      <c r="S219" s="4"/>
      <c r="T219" s="4">
        <f t="shared" si="78"/>
        <v>21616.79940179021</v>
      </c>
      <c r="U219" s="19">
        <f t="shared" si="79"/>
        <v>4323.359880358042</v>
      </c>
      <c r="V219" s="48">
        <f t="shared" si="80"/>
        <v>10018.1587968</v>
      </c>
      <c r="W219" s="44">
        <v>1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32.25">
      <c r="A220" s="82">
        <v>206</v>
      </c>
      <c r="B220" s="52" t="s">
        <v>35</v>
      </c>
      <c r="C220" s="3">
        <v>5</v>
      </c>
      <c r="D220" s="3">
        <v>72</v>
      </c>
      <c r="E220" s="8">
        <v>80</v>
      </c>
      <c r="F220" s="3"/>
      <c r="G220" s="3"/>
      <c r="H220" s="4">
        <f t="shared" si="68"/>
        <v>5760</v>
      </c>
      <c r="I220" s="4">
        <f t="shared" si="69"/>
        <v>2983.6800000000003</v>
      </c>
      <c r="J220" s="4">
        <f t="shared" si="70"/>
        <v>2640.59136</v>
      </c>
      <c r="K220" s="4">
        <f t="shared" si="71"/>
        <v>11384.27136</v>
      </c>
      <c r="L220" s="4">
        <f t="shared" si="72"/>
        <v>10018.5003249408</v>
      </c>
      <c r="M220" s="4">
        <f t="shared" si="73"/>
        <v>3016.8319104</v>
      </c>
      <c r="N220" s="4">
        <f t="shared" si="74"/>
        <v>911.0832369408</v>
      </c>
      <c r="O220" s="4">
        <f t="shared" si="75"/>
        <v>3790.9623628800005</v>
      </c>
      <c r="P220" s="4">
        <f t="shared" si="76"/>
        <v>2299.6228147200004</v>
      </c>
      <c r="Q220" s="4">
        <f t="shared" si="77"/>
        <v>21402.771684940803</v>
      </c>
      <c r="R220" s="4">
        <f>Q220*0.01</f>
        <v>214.02771684940802</v>
      </c>
      <c r="S220" s="4"/>
      <c r="T220" s="4">
        <f t="shared" si="78"/>
        <v>21616.79940179021</v>
      </c>
      <c r="U220" s="19">
        <f t="shared" si="79"/>
        <v>4323.359880358042</v>
      </c>
      <c r="V220" s="48">
        <f t="shared" si="80"/>
        <v>10018.1587968</v>
      </c>
      <c r="W220" s="44">
        <v>1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8.75">
      <c r="A221" s="82">
        <v>207</v>
      </c>
      <c r="B221" s="52" t="s">
        <v>33</v>
      </c>
      <c r="C221" s="3">
        <v>5</v>
      </c>
      <c r="D221" s="3">
        <v>72</v>
      </c>
      <c r="E221" s="8">
        <v>80</v>
      </c>
      <c r="F221" s="3"/>
      <c r="G221" s="3"/>
      <c r="H221" s="4">
        <f t="shared" si="68"/>
        <v>5760</v>
      </c>
      <c r="I221" s="4">
        <f t="shared" si="69"/>
        <v>2983.6800000000003</v>
      </c>
      <c r="J221" s="4">
        <f t="shared" si="70"/>
        <v>2640.59136</v>
      </c>
      <c r="K221" s="4">
        <f t="shared" si="71"/>
        <v>11384.27136</v>
      </c>
      <c r="L221" s="4">
        <f t="shared" si="72"/>
        <v>10018.5003249408</v>
      </c>
      <c r="M221" s="4">
        <f t="shared" si="73"/>
        <v>3016.8319104</v>
      </c>
      <c r="N221" s="4">
        <f t="shared" si="74"/>
        <v>911.0832369408</v>
      </c>
      <c r="O221" s="4">
        <f t="shared" si="75"/>
        <v>3790.9623628800005</v>
      </c>
      <c r="P221" s="4">
        <f t="shared" si="76"/>
        <v>2299.6228147200004</v>
      </c>
      <c r="Q221" s="4">
        <f t="shared" si="77"/>
        <v>21402.771684940803</v>
      </c>
      <c r="R221" s="4">
        <f>Q221*0.01</f>
        <v>214.02771684940802</v>
      </c>
      <c r="S221" s="4"/>
      <c r="T221" s="4">
        <f t="shared" si="78"/>
        <v>21616.79940179021</v>
      </c>
      <c r="U221" s="19">
        <f t="shared" si="79"/>
        <v>4323.359880358042</v>
      </c>
      <c r="V221" s="48">
        <f t="shared" si="80"/>
        <v>10018.1587968</v>
      </c>
      <c r="W221" s="44">
        <v>1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63.75">
      <c r="A222" s="82">
        <v>208</v>
      </c>
      <c r="B222" s="52" t="s">
        <v>291</v>
      </c>
      <c r="C222" s="3">
        <v>6</v>
      </c>
      <c r="D222" s="3">
        <v>72</v>
      </c>
      <c r="E222" s="8">
        <v>80</v>
      </c>
      <c r="F222" s="3"/>
      <c r="G222" s="3"/>
      <c r="H222" s="4">
        <f t="shared" si="68"/>
        <v>5760</v>
      </c>
      <c r="I222" s="4">
        <f t="shared" si="69"/>
        <v>2983.6800000000003</v>
      </c>
      <c r="J222" s="4">
        <f t="shared" si="70"/>
        <v>2640.59136</v>
      </c>
      <c r="K222" s="4">
        <f t="shared" si="71"/>
        <v>11384.27136</v>
      </c>
      <c r="L222" s="4">
        <f t="shared" si="72"/>
        <v>10018.5003249408</v>
      </c>
      <c r="M222" s="4">
        <f t="shared" si="73"/>
        <v>3016.8319104</v>
      </c>
      <c r="N222" s="4">
        <f t="shared" si="74"/>
        <v>911.0832369408</v>
      </c>
      <c r="O222" s="4">
        <f t="shared" si="75"/>
        <v>3790.9623628800005</v>
      </c>
      <c r="P222" s="4">
        <f t="shared" si="76"/>
        <v>2299.6228147200004</v>
      </c>
      <c r="Q222" s="4">
        <f t="shared" si="77"/>
        <v>21402.771684940803</v>
      </c>
      <c r="R222" s="4">
        <f>Q222*0.03</f>
        <v>642.083150548224</v>
      </c>
      <c r="S222" s="4"/>
      <c r="T222" s="4">
        <f t="shared" si="78"/>
        <v>22044.854835489026</v>
      </c>
      <c r="U222" s="19">
        <f t="shared" si="79"/>
        <v>3674.1424725815045</v>
      </c>
      <c r="V222" s="48">
        <f t="shared" si="80"/>
        <v>10018.1587968</v>
      </c>
      <c r="W222" s="44">
        <v>3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33.75" customHeight="1">
      <c r="A223" s="82">
        <v>209</v>
      </c>
      <c r="B223" s="52" t="s">
        <v>70</v>
      </c>
      <c r="C223" s="3">
        <v>5</v>
      </c>
      <c r="D223" s="3">
        <v>72</v>
      </c>
      <c r="E223" s="8">
        <v>80</v>
      </c>
      <c r="F223" s="3"/>
      <c r="G223" s="3"/>
      <c r="H223" s="4">
        <f t="shared" si="68"/>
        <v>5760</v>
      </c>
      <c r="I223" s="4">
        <f t="shared" si="69"/>
        <v>2983.6800000000003</v>
      </c>
      <c r="J223" s="4">
        <f t="shared" si="70"/>
        <v>2640.59136</v>
      </c>
      <c r="K223" s="4">
        <f t="shared" si="71"/>
        <v>11384.27136</v>
      </c>
      <c r="L223" s="4">
        <f t="shared" si="72"/>
        <v>10018.5003249408</v>
      </c>
      <c r="M223" s="4">
        <f t="shared" si="73"/>
        <v>3016.8319104</v>
      </c>
      <c r="N223" s="4">
        <f t="shared" si="74"/>
        <v>911.0832369408</v>
      </c>
      <c r="O223" s="4">
        <f t="shared" si="75"/>
        <v>3790.9623628800005</v>
      </c>
      <c r="P223" s="4">
        <f t="shared" si="76"/>
        <v>2299.6228147200004</v>
      </c>
      <c r="Q223" s="4">
        <f t="shared" si="77"/>
        <v>21402.771684940803</v>
      </c>
      <c r="R223" s="4">
        <f>Q223*0.1</f>
        <v>2140.2771684940803</v>
      </c>
      <c r="S223" s="4"/>
      <c r="T223" s="4">
        <f t="shared" si="78"/>
        <v>23543.048853434884</v>
      </c>
      <c r="U223" s="19">
        <f t="shared" si="79"/>
        <v>4708.609770686977</v>
      </c>
      <c r="V223" s="48">
        <f t="shared" si="80"/>
        <v>10018.1587968</v>
      </c>
      <c r="W223" s="4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50" ht="48" customHeight="1">
      <c r="A224" s="82">
        <v>210</v>
      </c>
      <c r="B224" s="52" t="s">
        <v>292</v>
      </c>
      <c r="C224" s="3">
        <v>6</v>
      </c>
      <c r="D224" s="3">
        <v>72</v>
      </c>
      <c r="E224" s="8">
        <v>80</v>
      </c>
      <c r="F224" s="3"/>
      <c r="G224" s="3"/>
      <c r="H224" s="4">
        <f t="shared" si="68"/>
        <v>5760</v>
      </c>
      <c r="I224" s="4">
        <f t="shared" si="69"/>
        <v>2983.6800000000003</v>
      </c>
      <c r="J224" s="4">
        <f t="shared" si="70"/>
        <v>2640.59136</v>
      </c>
      <c r="K224" s="4">
        <f t="shared" si="71"/>
        <v>11384.27136</v>
      </c>
      <c r="L224" s="4">
        <f t="shared" si="72"/>
        <v>10018.5003249408</v>
      </c>
      <c r="M224" s="4">
        <f t="shared" si="73"/>
        <v>3016.8319104</v>
      </c>
      <c r="N224" s="4">
        <f t="shared" si="74"/>
        <v>911.0832369408</v>
      </c>
      <c r="O224" s="4">
        <f t="shared" si="75"/>
        <v>3790.9623628800005</v>
      </c>
      <c r="P224" s="4">
        <f t="shared" si="76"/>
        <v>2299.6228147200004</v>
      </c>
      <c r="Q224" s="4">
        <f t="shared" si="77"/>
        <v>21402.771684940803</v>
      </c>
      <c r="R224" s="4">
        <f>Q224*0.1</f>
        <v>2140.2771684940803</v>
      </c>
      <c r="S224" s="4"/>
      <c r="T224" s="4">
        <f t="shared" si="78"/>
        <v>23543.048853434884</v>
      </c>
      <c r="U224" s="19">
        <f t="shared" si="79"/>
        <v>3923.8414755724807</v>
      </c>
      <c r="V224" s="48">
        <f t="shared" si="80"/>
        <v>10018.1587968</v>
      </c>
      <c r="W224" s="7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6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</row>
    <row r="225" spans="1:37" ht="18.75">
      <c r="A225" s="82">
        <v>211</v>
      </c>
      <c r="B225" s="52" t="s">
        <v>71</v>
      </c>
      <c r="C225" s="3">
        <v>8</v>
      </c>
      <c r="D225" s="3">
        <v>40</v>
      </c>
      <c r="E225" s="8">
        <v>80</v>
      </c>
      <c r="F225" s="3"/>
      <c r="G225" s="3"/>
      <c r="H225" s="4">
        <f t="shared" si="68"/>
        <v>3200</v>
      </c>
      <c r="I225" s="4">
        <f t="shared" si="69"/>
        <v>1657.6000000000001</v>
      </c>
      <c r="J225" s="4">
        <f t="shared" si="70"/>
        <v>1466.9952</v>
      </c>
      <c r="K225" s="4">
        <f t="shared" si="71"/>
        <v>6324.595200000001</v>
      </c>
      <c r="L225" s="4">
        <f>SUM(M225:P225)</f>
        <v>7245.833513856001</v>
      </c>
      <c r="M225" s="4">
        <f t="shared" si="73"/>
        <v>1676.0177280000003</v>
      </c>
      <c r="N225" s="4">
        <f t="shared" si="74"/>
        <v>506.15735385600004</v>
      </c>
      <c r="O225" s="4">
        <f t="shared" si="75"/>
        <v>2106.0902016000005</v>
      </c>
      <c r="P225" s="4">
        <f>K225*0.202+(210*8)</f>
        <v>2957.5682304</v>
      </c>
      <c r="Q225" s="4">
        <f t="shared" si="77"/>
        <v>13570.428713856003</v>
      </c>
      <c r="R225" s="4">
        <f>Q225*0.04+8</f>
        <v>550.8171485542401</v>
      </c>
      <c r="S225" s="4"/>
      <c r="T225" s="4">
        <f t="shared" si="78"/>
        <v>14121.245862410244</v>
      </c>
      <c r="U225" s="19">
        <f t="shared" si="79"/>
        <v>1765.1557328012805</v>
      </c>
      <c r="V225" s="48">
        <f t="shared" si="80"/>
        <v>5565.643776000001</v>
      </c>
      <c r="W225" s="70">
        <v>4</v>
      </c>
      <c r="X225" s="5">
        <v>1765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"/>
    </row>
    <row r="226" spans="1:37" s="11" customFormat="1" ht="18.75">
      <c r="A226" s="93">
        <v>212</v>
      </c>
      <c r="B226" s="52" t="s">
        <v>293</v>
      </c>
      <c r="C226" s="3">
        <v>8</v>
      </c>
      <c r="D226" s="3">
        <v>24</v>
      </c>
      <c r="E226" s="8">
        <v>80</v>
      </c>
      <c r="F226" s="3"/>
      <c r="G226" s="3"/>
      <c r="H226" s="4">
        <f t="shared" si="68"/>
        <v>1920</v>
      </c>
      <c r="I226" s="4">
        <f t="shared" si="69"/>
        <v>994.5600000000001</v>
      </c>
      <c r="J226" s="4">
        <f t="shared" si="70"/>
        <v>880.1971199999999</v>
      </c>
      <c r="K226" s="4">
        <f t="shared" si="71"/>
        <v>3794.7571199999998</v>
      </c>
      <c r="L226" s="4">
        <f t="shared" si="72"/>
        <v>3339.5001083136</v>
      </c>
      <c r="M226" s="4">
        <f t="shared" si="73"/>
        <v>1005.6106368</v>
      </c>
      <c r="N226" s="4">
        <f t="shared" si="74"/>
        <v>303.69441231359997</v>
      </c>
      <c r="O226" s="4">
        <f t="shared" si="75"/>
        <v>1263.65412096</v>
      </c>
      <c r="P226" s="4">
        <f t="shared" si="76"/>
        <v>766.54093824</v>
      </c>
      <c r="Q226" s="4">
        <f t="shared" si="77"/>
        <v>7134.2572283136</v>
      </c>
      <c r="R226" s="4">
        <f>Q226*0.1</f>
        <v>713.42572283136</v>
      </c>
      <c r="S226" s="4"/>
      <c r="T226" s="4">
        <f t="shared" si="78"/>
        <v>7847.68295114496</v>
      </c>
      <c r="U226" s="19">
        <f t="shared" si="79"/>
        <v>980.96036889312</v>
      </c>
      <c r="V226" s="92">
        <f t="shared" si="80"/>
        <v>3339.3862655999997</v>
      </c>
      <c r="W226" s="4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ht="97.5" customHeight="1">
      <c r="A227" s="82">
        <v>213</v>
      </c>
      <c r="B227" s="52" t="s">
        <v>243</v>
      </c>
      <c r="C227" s="3">
        <v>13</v>
      </c>
      <c r="D227" s="3">
        <v>118</v>
      </c>
      <c r="E227" s="8">
        <v>80</v>
      </c>
      <c r="F227" s="3"/>
      <c r="G227" s="3"/>
      <c r="H227" s="4">
        <f t="shared" si="68"/>
        <v>9440</v>
      </c>
      <c r="I227" s="4">
        <f t="shared" si="69"/>
        <v>4889.92</v>
      </c>
      <c r="J227" s="4">
        <f t="shared" si="70"/>
        <v>4327.63584</v>
      </c>
      <c r="K227" s="4">
        <f t="shared" si="71"/>
        <v>18657.55584</v>
      </c>
      <c r="L227" s="4">
        <f t="shared" si="72"/>
        <v>16419.208865875204</v>
      </c>
      <c r="M227" s="4">
        <f t="shared" si="73"/>
        <v>4944.252297600001</v>
      </c>
      <c r="N227" s="4">
        <f t="shared" si="74"/>
        <v>1493.1641938752002</v>
      </c>
      <c r="O227" s="4">
        <f t="shared" si="75"/>
        <v>6212.966094720001</v>
      </c>
      <c r="P227" s="4">
        <f t="shared" si="76"/>
        <v>3768.8262796800004</v>
      </c>
      <c r="Q227" s="4">
        <f t="shared" si="77"/>
        <v>35076.764705875205</v>
      </c>
      <c r="R227" s="4">
        <f>Q227*0.1</f>
        <v>3507.6764705875207</v>
      </c>
      <c r="S227" s="4"/>
      <c r="T227" s="4">
        <f t="shared" si="78"/>
        <v>38584.44117646272</v>
      </c>
      <c r="U227" s="19">
        <f t="shared" si="79"/>
        <v>2968.033936650979</v>
      </c>
      <c r="V227" s="48">
        <f t="shared" si="80"/>
        <v>16418.649139200003</v>
      </c>
      <c r="W227" s="4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13.25" customHeight="1">
      <c r="A228" s="82">
        <v>214</v>
      </c>
      <c r="B228" s="62" t="s">
        <v>0</v>
      </c>
      <c r="C228" s="3"/>
      <c r="D228" s="3"/>
      <c r="E228" s="3"/>
      <c r="F228" s="3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19"/>
      <c r="V228" s="48"/>
      <c r="W228" s="4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33.75" customHeight="1">
      <c r="A229" s="82" t="s">
        <v>334</v>
      </c>
      <c r="B229" s="52" t="s">
        <v>294</v>
      </c>
      <c r="C229" s="3">
        <v>5</v>
      </c>
      <c r="D229" s="3">
        <v>72</v>
      </c>
      <c r="E229" s="3">
        <v>80</v>
      </c>
      <c r="F229" s="3"/>
      <c r="G229" s="3"/>
      <c r="H229" s="4">
        <f>D229*E229+F229*G229</f>
        <v>5760</v>
      </c>
      <c r="I229" s="4">
        <f>H229*0.518</f>
        <v>2983.6800000000003</v>
      </c>
      <c r="J229" s="4">
        <f t="shared" si="70"/>
        <v>2640.59136</v>
      </c>
      <c r="K229" s="4">
        <f t="shared" si="71"/>
        <v>11384.27136</v>
      </c>
      <c r="L229" s="4">
        <f t="shared" si="72"/>
        <v>10018.5003249408</v>
      </c>
      <c r="M229" s="4">
        <f t="shared" si="73"/>
        <v>3016.8319104</v>
      </c>
      <c r="N229" s="4">
        <f>M229*0.302</f>
        <v>911.0832369408</v>
      </c>
      <c r="O229" s="4">
        <f t="shared" si="75"/>
        <v>3790.9623628800005</v>
      </c>
      <c r="P229" s="4">
        <f t="shared" si="76"/>
        <v>2299.6228147200004</v>
      </c>
      <c r="Q229" s="4">
        <f t="shared" si="77"/>
        <v>21402.771684940803</v>
      </c>
      <c r="R229" s="4">
        <f>Q229*0.05</f>
        <v>1070.1385842470402</v>
      </c>
      <c r="S229" s="4"/>
      <c r="T229" s="4">
        <f t="shared" si="78"/>
        <v>22472.910269187843</v>
      </c>
      <c r="U229" s="72">
        <f t="shared" si="79"/>
        <v>4494.582053837568</v>
      </c>
      <c r="V229" s="48">
        <f t="shared" si="80"/>
        <v>10018.1587968</v>
      </c>
      <c r="W229" s="44">
        <v>5</v>
      </c>
      <c r="X229" s="1">
        <v>5400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48" customHeight="1">
      <c r="A230" s="82" t="s">
        <v>335</v>
      </c>
      <c r="B230" s="52" t="s">
        <v>295</v>
      </c>
      <c r="C230" s="3">
        <v>4</v>
      </c>
      <c r="D230" s="3">
        <v>72</v>
      </c>
      <c r="E230" s="3">
        <v>80</v>
      </c>
      <c r="F230" s="3"/>
      <c r="G230" s="3"/>
      <c r="H230" s="4">
        <f>D230*E230+F230*G230</f>
        <v>5760</v>
      </c>
      <c r="I230" s="4">
        <f>H230*0.518</f>
        <v>2983.6800000000003</v>
      </c>
      <c r="J230" s="4">
        <f t="shared" si="70"/>
        <v>2640.59136</v>
      </c>
      <c r="K230" s="4">
        <f t="shared" si="71"/>
        <v>11384.27136</v>
      </c>
      <c r="L230" s="4">
        <f t="shared" si="72"/>
        <v>10018.5003249408</v>
      </c>
      <c r="M230" s="4">
        <f t="shared" si="73"/>
        <v>3016.8319104</v>
      </c>
      <c r="N230" s="4">
        <f>M230*0.302</f>
        <v>911.0832369408</v>
      </c>
      <c r="O230" s="4">
        <f t="shared" si="75"/>
        <v>3790.9623628800005</v>
      </c>
      <c r="P230" s="4">
        <f t="shared" si="76"/>
        <v>2299.6228147200004</v>
      </c>
      <c r="Q230" s="4">
        <f t="shared" si="77"/>
        <v>21402.771684940803</v>
      </c>
      <c r="R230" s="4">
        <f>Q230*0.1</f>
        <v>2140.2771684940803</v>
      </c>
      <c r="S230" s="4"/>
      <c r="T230" s="4">
        <f t="shared" si="78"/>
        <v>23543.048853434884</v>
      </c>
      <c r="U230" s="19">
        <f t="shared" si="79"/>
        <v>5885.762213358721</v>
      </c>
      <c r="V230" s="48">
        <f t="shared" si="80"/>
        <v>10018.1587968</v>
      </c>
      <c r="W230" s="4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34.5" customHeight="1">
      <c r="A231" s="82" t="s">
        <v>336</v>
      </c>
      <c r="B231" s="52" t="s">
        <v>296</v>
      </c>
      <c r="C231" s="3">
        <v>7</v>
      </c>
      <c r="D231" s="3">
        <v>72</v>
      </c>
      <c r="E231" s="3">
        <v>75</v>
      </c>
      <c r="F231" s="3"/>
      <c r="G231" s="3"/>
      <c r="H231" s="4">
        <f>D231*E231+F231*G231</f>
        <v>5400</v>
      </c>
      <c r="I231" s="4">
        <f>H231*0.518</f>
        <v>2797.2000000000003</v>
      </c>
      <c r="J231" s="4">
        <f t="shared" si="70"/>
        <v>2475.5544</v>
      </c>
      <c r="K231" s="4">
        <f t="shared" si="71"/>
        <v>10672.754400000002</v>
      </c>
      <c r="L231" s="4">
        <f t="shared" si="72"/>
        <v>9392.344054632002</v>
      </c>
      <c r="M231" s="4">
        <f t="shared" si="73"/>
        <v>2828.2799160000004</v>
      </c>
      <c r="N231" s="4">
        <f>M231*0.302</f>
        <v>854.1405346320001</v>
      </c>
      <c r="O231" s="4">
        <f t="shared" si="75"/>
        <v>3554.0272152000007</v>
      </c>
      <c r="P231" s="4">
        <f t="shared" si="76"/>
        <v>2155.8963888000003</v>
      </c>
      <c r="Q231" s="4">
        <f t="shared" si="77"/>
        <v>20065.098454632003</v>
      </c>
      <c r="R231" s="4">
        <f>Q231*0.1</f>
        <v>2006.5098454632005</v>
      </c>
      <c r="S231" s="4"/>
      <c r="T231" s="4">
        <f t="shared" si="78"/>
        <v>22071.608300095202</v>
      </c>
      <c r="U231" s="19">
        <f t="shared" si="79"/>
        <v>3153.0869000136004</v>
      </c>
      <c r="V231" s="48">
        <f t="shared" si="80"/>
        <v>9392.023872000002</v>
      </c>
      <c r="W231" s="4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33.75" customHeight="1">
      <c r="A232" s="82" t="s">
        <v>256</v>
      </c>
      <c r="B232" s="52" t="s">
        <v>297</v>
      </c>
      <c r="C232" s="3">
        <v>5</v>
      </c>
      <c r="D232" s="3">
        <v>72</v>
      </c>
      <c r="E232" s="3">
        <v>80</v>
      </c>
      <c r="F232" s="3"/>
      <c r="G232" s="3"/>
      <c r="H232" s="4">
        <f>D232*E232+F232*G232</f>
        <v>5760</v>
      </c>
      <c r="I232" s="4">
        <f>H232*0.518</f>
        <v>2983.6800000000003</v>
      </c>
      <c r="J232" s="4">
        <f t="shared" si="70"/>
        <v>2640.59136</v>
      </c>
      <c r="K232" s="4">
        <f t="shared" si="71"/>
        <v>11384.27136</v>
      </c>
      <c r="L232" s="4">
        <f t="shared" si="72"/>
        <v>10018.5003249408</v>
      </c>
      <c r="M232" s="4">
        <f t="shared" si="73"/>
        <v>3016.8319104</v>
      </c>
      <c r="N232" s="4">
        <f>M232*0.302</f>
        <v>911.0832369408</v>
      </c>
      <c r="O232" s="4">
        <f t="shared" si="75"/>
        <v>3790.9623628800005</v>
      </c>
      <c r="P232" s="4">
        <f t="shared" si="76"/>
        <v>2299.6228147200004</v>
      </c>
      <c r="Q232" s="4">
        <f t="shared" si="77"/>
        <v>21402.771684940803</v>
      </c>
      <c r="R232" s="4">
        <f>Q232*0.1</f>
        <v>2140.2771684940803</v>
      </c>
      <c r="S232" s="4"/>
      <c r="T232" s="4">
        <f t="shared" si="78"/>
        <v>23543.048853434884</v>
      </c>
      <c r="U232" s="19">
        <f t="shared" si="79"/>
        <v>4708.609770686977</v>
      </c>
      <c r="V232" s="48">
        <f t="shared" si="80"/>
        <v>10018.1587968</v>
      </c>
      <c r="W232" s="4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32.25" customHeight="1" thickBot="1">
      <c r="A233" s="80" t="s">
        <v>337</v>
      </c>
      <c r="B233" s="87" t="s">
        <v>298</v>
      </c>
      <c r="C233" s="16">
        <v>5</v>
      </c>
      <c r="D233" s="16">
        <v>72</v>
      </c>
      <c r="E233" s="16">
        <v>80</v>
      </c>
      <c r="F233" s="16"/>
      <c r="G233" s="16"/>
      <c r="H233" s="17">
        <f>D233*E233+F233*G233</f>
        <v>5760</v>
      </c>
      <c r="I233" s="17">
        <f>H233*0.518</f>
        <v>2983.6800000000003</v>
      </c>
      <c r="J233" s="17">
        <f t="shared" si="70"/>
        <v>2640.59136</v>
      </c>
      <c r="K233" s="17">
        <f t="shared" si="71"/>
        <v>11384.27136</v>
      </c>
      <c r="L233" s="17">
        <f t="shared" si="72"/>
        <v>10018.5003249408</v>
      </c>
      <c r="M233" s="17">
        <f t="shared" si="73"/>
        <v>3016.8319104</v>
      </c>
      <c r="N233" s="17">
        <f>M233*0.302</f>
        <v>911.0832369408</v>
      </c>
      <c r="O233" s="17">
        <f t="shared" si="75"/>
        <v>3790.9623628800005</v>
      </c>
      <c r="P233" s="17">
        <f t="shared" si="76"/>
        <v>2299.6228147200004</v>
      </c>
      <c r="Q233" s="17">
        <f t="shared" si="77"/>
        <v>21402.771684940803</v>
      </c>
      <c r="R233" s="17">
        <f>Q233*0.1</f>
        <v>2140.2771684940803</v>
      </c>
      <c r="S233" s="17"/>
      <c r="T233" s="17">
        <f t="shared" si="78"/>
        <v>23543.048853434884</v>
      </c>
      <c r="U233" s="88">
        <f t="shared" si="79"/>
        <v>4708.609770686977</v>
      </c>
      <c r="V233" s="48">
        <f t="shared" si="80"/>
        <v>10018.1587968</v>
      </c>
      <c r="W233" s="44"/>
      <c r="X233" s="1"/>
      <c r="Y233" s="79">
        <f>SUM(U203:U233)</f>
        <v>109932.37049860992</v>
      </c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30" customHeight="1" thickBot="1">
      <c r="A234" s="90"/>
      <c r="B234" s="250" t="s">
        <v>77</v>
      </c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1"/>
      <c r="V234" s="49"/>
      <c r="W234" s="44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32.25" customHeight="1">
      <c r="A235" s="81">
        <v>215</v>
      </c>
      <c r="B235" s="61" t="s">
        <v>79</v>
      </c>
      <c r="C235" s="8">
        <v>18</v>
      </c>
      <c r="D235" s="8">
        <v>72</v>
      </c>
      <c r="E235" s="8">
        <v>75</v>
      </c>
      <c r="F235" s="8"/>
      <c r="G235" s="8"/>
      <c r="H235" s="9">
        <f>D235*E235+F235*G235</f>
        <v>5400</v>
      </c>
      <c r="I235" s="9">
        <f>H235*0.518</f>
        <v>2797.2000000000003</v>
      </c>
      <c r="J235" s="9">
        <f>(H235+I235)*0.302</f>
        <v>2475.5544</v>
      </c>
      <c r="K235" s="9">
        <f>SUM(H235:J235)</f>
        <v>10672.754400000002</v>
      </c>
      <c r="L235" s="9">
        <f>SUM(M235:P235)</f>
        <v>9392.344054632002</v>
      </c>
      <c r="M235" s="9">
        <f>K235*0.265</f>
        <v>2828.2799160000004</v>
      </c>
      <c r="N235" s="9">
        <f>M235*0.302</f>
        <v>854.1405346320001</v>
      </c>
      <c r="O235" s="9">
        <f>K235*0.333</f>
        <v>3554.0272152000007</v>
      </c>
      <c r="P235" s="9">
        <f>K235*0.202</f>
        <v>2155.8963888000003</v>
      </c>
      <c r="Q235" s="9">
        <f>K235+L235</f>
        <v>20065.098454632003</v>
      </c>
      <c r="R235" s="9">
        <f>Q235*0.1</f>
        <v>2006.5098454632005</v>
      </c>
      <c r="S235" s="9"/>
      <c r="T235" s="9">
        <f>Q235+R235+S235</f>
        <v>22071.608300095202</v>
      </c>
      <c r="U235" s="89">
        <f>T235/C235</f>
        <v>1226.2004611164002</v>
      </c>
      <c r="V235" s="48">
        <f>K235*0.88</f>
        <v>9392.023872000002</v>
      </c>
      <c r="W235" s="44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48" customHeight="1">
      <c r="A236" s="82">
        <v>216</v>
      </c>
      <c r="B236" s="52" t="s">
        <v>75</v>
      </c>
      <c r="C236" s="3">
        <v>12</v>
      </c>
      <c r="D236" s="3">
        <v>72</v>
      </c>
      <c r="E236" s="3">
        <v>80</v>
      </c>
      <c r="F236" s="3"/>
      <c r="G236" s="3"/>
      <c r="H236" s="4">
        <f>D236*E236+F236*G236</f>
        <v>5760</v>
      </c>
      <c r="I236" s="4">
        <f>H236*0.518</f>
        <v>2983.6800000000003</v>
      </c>
      <c r="J236" s="4">
        <f>(H236+I236)*0.302</f>
        <v>2640.59136</v>
      </c>
      <c r="K236" s="4">
        <f>SUM(H236:J236)</f>
        <v>11384.27136</v>
      </c>
      <c r="L236" s="4">
        <f>SUM(M236:P236)</f>
        <v>10018.5003249408</v>
      </c>
      <c r="M236" s="4">
        <f>K236*0.265</f>
        <v>3016.8319104</v>
      </c>
      <c r="N236" s="4">
        <f>M236*0.302</f>
        <v>911.0832369408</v>
      </c>
      <c r="O236" s="4">
        <f>K236*0.333</f>
        <v>3790.9623628800005</v>
      </c>
      <c r="P236" s="4">
        <f>K236*0.202</f>
        <v>2299.6228147200004</v>
      </c>
      <c r="Q236" s="4">
        <f>K236+L236</f>
        <v>21402.771684940803</v>
      </c>
      <c r="R236" s="4">
        <f>Q236*0.1</f>
        <v>2140.2771684940803</v>
      </c>
      <c r="S236" s="4"/>
      <c r="T236" s="4">
        <f>Q236+R236+S236</f>
        <v>23543.048853434884</v>
      </c>
      <c r="U236" s="19">
        <f>T236/C236</f>
        <v>1961.9207377862404</v>
      </c>
      <c r="V236" s="48">
        <f>K236*0.88</f>
        <v>10018.1587968</v>
      </c>
      <c r="W236" s="44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67.5" customHeight="1">
      <c r="A237" s="82">
        <v>217</v>
      </c>
      <c r="B237" s="62" t="s">
        <v>299</v>
      </c>
      <c r="C237" s="74">
        <v>3</v>
      </c>
      <c r="D237" s="74">
        <v>80</v>
      </c>
      <c r="E237" s="74">
        <v>80</v>
      </c>
      <c r="F237" s="74"/>
      <c r="G237" s="74"/>
      <c r="H237" s="75">
        <f>D237*E237+F237*G237</f>
        <v>6400</v>
      </c>
      <c r="I237" s="75">
        <f>H237*0.518</f>
        <v>3315.2000000000003</v>
      </c>
      <c r="J237" s="75">
        <f>(H237+I237)*0.302</f>
        <v>2933.9904</v>
      </c>
      <c r="K237" s="75">
        <f>SUM(H237:J237)</f>
        <v>12649.190400000001</v>
      </c>
      <c r="L237" s="75">
        <f>SUM(M237:P237)</f>
        <v>8159.107283712001</v>
      </c>
      <c r="M237" s="75">
        <f>K237*0.265</f>
        <v>3352.0354560000005</v>
      </c>
      <c r="N237" s="75">
        <f>M237*0.302</f>
        <v>1012.3147077120001</v>
      </c>
      <c r="O237" s="75">
        <f>K237*0.18</f>
        <v>2276.854272</v>
      </c>
      <c r="P237" s="75">
        <f>K237*0.12</f>
        <v>1517.9028480000002</v>
      </c>
      <c r="Q237" s="75">
        <f>K237+L237</f>
        <v>20808.297683712</v>
      </c>
      <c r="R237" s="75">
        <f>Q237*0.01</f>
        <v>208.08297683712001</v>
      </c>
      <c r="S237" s="75"/>
      <c r="T237" s="75">
        <f>Q237+R237+S237</f>
        <v>21016.38066054912</v>
      </c>
      <c r="U237" s="19">
        <f>T237/C237</f>
        <v>7005.460220183039</v>
      </c>
      <c r="V237" s="76">
        <f>K237*0.88</f>
        <v>11131.287552000002</v>
      </c>
      <c r="W237" s="77" t="s">
        <v>257</v>
      </c>
      <c r="X237" s="1"/>
      <c r="Y237" s="79">
        <f>SUM(U235:U237)</f>
        <v>10193.58141908568</v>
      </c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48" customHeight="1">
      <c r="A238" s="82"/>
      <c r="B238" s="52" t="s">
        <v>300</v>
      </c>
      <c r="C238" s="10" t="s">
        <v>1</v>
      </c>
      <c r="D238" s="10" t="s">
        <v>1</v>
      </c>
      <c r="E238" s="10" t="s">
        <v>1</v>
      </c>
      <c r="F238" s="10" t="s">
        <v>1</v>
      </c>
      <c r="G238" s="10" t="s">
        <v>1</v>
      </c>
      <c r="H238" s="10" t="s">
        <v>1</v>
      </c>
      <c r="I238" s="10" t="s">
        <v>1</v>
      </c>
      <c r="J238" s="10" t="s">
        <v>1</v>
      </c>
      <c r="K238" s="10"/>
      <c r="L238" s="10" t="s">
        <v>1</v>
      </c>
      <c r="M238" s="10"/>
      <c r="N238" s="10"/>
      <c r="O238" s="10"/>
      <c r="P238" s="10"/>
      <c r="Q238" s="10" t="s">
        <v>1</v>
      </c>
      <c r="R238" s="10" t="s">
        <v>1</v>
      </c>
      <c r="S238" s="10"/>
      <c r="T238" s="10" t="s">
        <v>1</v>
      </c>
      <c r="U238" s="12" t="s">
        <v>1</v>
      </c>
      <c r="V238" s="48"/>
      <c r="W238" s="44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65.25" customHeight="1">
      <c r="A239" s="82"/>
      <c r="B239" s="56" t="s">
        <v>301</v>
      </c>
      <c r="C239" s="10" t="s">
        <v>1</v>
      </c>
      <c r="D239" s="10" t="s">
        <v>1</v>
      </c>
      <c r="E239" s="10" t="s">
        <v>1</v>
      </c>
      <c r="F239" s="10" t="s">
        <v>1</v>
      </c>
      <c r="G239" s="10" t="s">
        <v>1</v>
      </c>
      <c r="H239" s="10" t="s">
        <v>1</v>
      </c>
      <c r="I239" s="10" t="s">
        <v>1</v>
      </c>
      <c r="J239" s="10" t="s">
        <v>1</v>
      </c>
      <c r="K239" s="10"/>
      <c r="L239" s="10" t="s">
        <v>1</v>
      </c>
      <c r="M239" s="10"/>
      <c r="N239" s="10"/>
      <c r="O239" s="10"/>
      <c r="P239" s="10"/>
      <c r="Q239" s="10" t="s">
        <v>1</v>
      </c>
      <c r="R239" s="10" t="s">
        <v>1</v>
      </c>
      <c r="S239" s="10"/>
      <c r="T239" s="10" t="s">
        <v>1</v>
      </c>
      <c r="U239" s="12" t="s">
        <v>1</v>
      </c>
      <c r="V239" s="48"/>
      <c r="W239" s="44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65.25" customHeight="1">
      <c r="A240" s="82"/>
      <c r="B240" s="52" t="s">
        <v>302</v>
      </c>
      <c r="C240" s="10" t="s">
        <v>1</v>
      </c>
      <c r="D240" s="10" t="s">
        <v>1</v>
      </c>
      <c r="E240" s="10" t="s">
        <v>1</v>
      </c>
      <c r="F240" s="10" t="s">
        <v>1</v>
      </c>
      <c r="G240" s="10" t="s">
        <v>1</v>
      </c>
      <c r="H240" s="10" t="s">
        <v>1</v>
      </c>
      <c r="I240" s="10" t="s">
        <v>1</v>
      </c>
      <c r="J240" s="10" t="s">
        <v>1</v>
      </c>
      <c r="K240" s="10"/>
      <c r="L240" s="10" t="s">
        <v>1</v>
      </c>
      <c r="M240" s="10"/>
      <c r="N240" s="10"/>
      <c r="O240" s="10"/>
      <c r="P240" s="10"/>
      <c r="Q240" s="10" t="s">
        <v>1</v>
      </c>
      <c r="R240" s="10" t="s">
        <v>1</v>
      </c>
      <c r="S240" s="10"/>
      <c r="T240" s="10" t="s">
        <v>1</v>
      </c>
      <c r="U240" s="12" t="s">
        <v>1</v>
      </c>
      <c r="V240" s="48"/>
      <c r="W240" s="44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66.75" customHeight="1">
      <c r="A241" s="82"/>
      <c r="B241" s="56" t="s">
        <v>303</v>
      </c>
      <c r="C241" s="10" t="s">
        <v>1</v>
      </c>
      <c r="D241" s="10" t="s">
        <v>1</v>
      </c>
      <c r="E241" s="10" t="s">
        <v>1</v>
      </c>
      <c r="F241" s="10" t="s">
        <v>1</v>
      </c>
      <c r="G241" s="10" t="s">
        <v>1</v>
      </c>
      <c r="H241" s="10" t="s">
        <v>1</v>
      </c>
      <c r="I241" s="10" t="s">
        <v>1</v>
      </c>
      <c r="J241" s="10" t="s">
        <v>1</v>
      </c>
      <c r="K241" s="10"/>
      <c r="L241" s="10" t="s">
        <v>1</v>
      </c>
      <c r="M241" s="10"/>
      <c r="N241" s="10"/>
      <c r="O241" s="10"/>
      <c r="P241" s="10"/>
      <c r="Q241" s="10" t="s">
        <v>1</v>
      </c>
      <c r="R241" s="10" t="s">
        <v>1</v>
      </c>
      <c r="S241" s="10"/>
      <c r="T241" s="10" t="s">
        <v>1</v>
      </c>
      <c r="U241" s="12" t="s">
        <v>1</v>
      </c>
      <c r="V241" s="48"/>
      <c r="W241" s="44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63">
      <c r="A242" s="82"/>
      <c r="B242" s="52" t="s">
        <v>304</v>
      </c>
      <c r="C242" s="10" t="s">
        <v>1</v>
      </c>
      <c r="D242" s="10" t="s">
        <v>1</v>
      </c>
      <c r="E242" s="10" t="s">
        <v>1</v>
      </c>
      <c r="F242" s="10" t="s">
        <v>1</v>
      </c>
      <c r="G242" s="10" t="s">
        <v>1</v>
      </c>
      <c r="H242" s="10" t="s">
        <v>1</v>
      </c>
      <c r="I242" s="10" t="s">
        <v>1</v>
      </c>
      <c r="J242" s="10" t="s">
        <v>1</v>
      </c>
      <c r="K242" s="10"/>
      <c r="L242" s="10" t="s">
        <v>1</v>
      </c>
      <c r="M242" s="10"/>
      <c r="N242" s="10"/>
      <c r="O242" s="10"/>
      <c r="P242" s="10"/>
      <c r="Q242" s="10" t="s">
        <v>1</v>
      </c>
      <c r="R242" s="10" t="s">
        <v>1</v>
      </c>
      <c r="S242" s="10"/>
      <c r="T242" s="10" t="s">
        <v>1</v>
      </c>
      <c r="U242" s="12" t="s">
        <v>1</v>
      </c>
      <c r="V242" s="48"/>
      <c r="W242" s="44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51" customHeight="1">
      <c r="A243" s="82"/>
      <c r="B243" s="52" t="s">
        <v>305</v>
      </c>
      <c r="C243" s="10" t="s">
        <v>1</v>
      </c>
      <c r="D243" s="10" t="s">
        <v>1</v>
      </c>
      <c r="E243" s="10" t="s">
        <v>1</v>
      </c>
      <c r="F243" s="10" t="s">
        <v>1</v>
      </c>
      <c r="G243" s="10" t="s">
        <v>1</v>
      </c>
      <c r="H243" s="10" t="s">
        <v>1</v>
      </c>
      <c r="I243" s="10" t="s">
        <v>1</v>
      </c>
      <c r="J243" s="10" t="s">
        <v>1</v>
      </c>
      <c r="K243" s="10"/>
      <c r="L243" s="10" t="s">
        <v>1</v>
      </c>
      <c r="M243" s="10"/>
      <c r="N243" s="10"/>
      <c r="O243" s="10"/>
      <c r="P243" s="10"/>
      <c r="Q243" s="10" t="s">
        <v>1</v>
      </c>
      <c r="R243" s="10" t="s">
        <v>1</v>
      </c>
      <c r="S243" s="10"/>
      <c r="T243" s="10" t="s">
        <v>1</v>
      </c>
      <c r="U243" s="12" t="s">
        <v>1</v>
      </c>
      <c r="V243" s="48"/>
      <c r="W243" s="44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49.5" customHeight="1">
      <c r="A244" s="82"/>
      <c r="B244" s="52" t="s">
        <v>306</v>
      </c>
      <c r="C244" s="10" t="s">
        <v>1</v>
      </c>
      <c r="D244" s="10" t="s">
        <v>1</v>
      </c>
      <c r="E244" s="10" t="s">
        <v>1</v>
      </c>
      <c r="F244" s="10" t="s">
        <v>1</v>
      </c>
      <c r="G244" s="10" t="s">
        <v>1</v>
      </c>
      <c r="H244" s="10" t="s">
        <v>1</v>
      </c>
      <c r="I244" s="10" t="s">
        <v>1</v>
      </c>
      <c r="J244" s="10" t="s">
        <v>1</v>
      </c>
      <c r="K244" s="10"/>
      <c r="L244" s="10" t="s">
        <v>1</v>
      </c>
      <c r="M244" s="10"/>
      <c r="N244" s="10"/>
      <c r="O244" s="10"/>
      <c r="P244" s="10"/>
      <c r="Q244" s="10" t="s">
        <v>1</v>
      </c>
      <c r="R244" s="10" t="s">
        <v>1</v>
      </c>
      <c r="S244" s="10"/>
      <c r="T244" s="10" t="s">
        <v>1</v>
      </c>
      <c r="U244" s="12" t="s">
        <v>1</v>
      </c>
      <c r="V244" s="48"/>
      <c r="W244" s="44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32.25" customHeight="1">
      <c r="A245" s="82"/>
      <c r="B245" s="52" t="s">
        <v>307</v>
      </c>
      <c r="C245" s="10" t="s">
        <v>1</v>
      </c>
      <c r="D245" s="10" t="s">
        <v>1</v>
      </c>
      <c r="E245" s="10" t="s">
        <v>1</v>
      </c>
      <c r="F245" s="10" t="s">
        <v>1</v>
      </c>
      <c r="G245" s="10" t="s">
        <v>1</v>
      </c>
      <c r="H245" s="10" t="s">
        <v>1</v>
      </c>
      <c r="I245" s="10" t="s">
        <v>1</v>
      </c>
      <c r="J245" s="10" t="s">
        <v>1</v>
      </c>
      <c r="K245" s="10"/>
      <c r="L245" s="10" t="s">
        <v>1</v>
      </c>
      <c r="M245" s="10"/>
      <c r="N245" s="10"/>
      <c r="O245" s="10"/>
      <c r="P245" s="10"/>
      <c r="Q245" s="10" t="s">
        <v>1</v>
      </c>
      <c r="R245" s="10" t="s">
        <v>1</v>
      </c>
      <c r="S245" s="10"/>
      <c r="T245" s="10" t="s">
        <v>1</v>
      </c>
      <c r="U245" s="12" t="s">
        <v>1</v>
      </c>
      <c r="V245" s="48"/>
      <c r="W245" s="44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48" customHeight="1">
      <c r="A246" s="82"/>
      <c r="B246" s="52" t="s">
        <v>308</v>
      </c>
      <c r="C246" s="10" t="s">
        <v>1</v>
      </c>
      <c r="D246" s="10" t="s">
        <v>1</v>
      </c>
      <c r="E246" s="10" t="s">
        <v>1</v>
      </c>
      <c r="F246" s="10" t="s">
        <v>1</v>
      </c>
      <c r="G246" s="10" t="s">
        <v>1</v>
      </c>
      <c r="H246" s="10" t="s">
        <v>1</v>
      </c>
      <c r="I246" s="10" t="s">
        <v>1</v>
      </c>
      <c r="J246" s="10" t="s">
        <v>1</v>
      </c>
      <c r="K246" s="10"/>
      <c r="L246" s="10" t="s">
        <v>1</v>
      </c>
      <c r="M246" s="10"/>
      <c r="N246" s="10"/>
      <c r="O246" s="10"/>
      <c r="P246" s="10"/>
      <c r="Q246" s="10" t="s">
        <v>1</v>
      </c>
      <c r="R246" s="10" t="s">
        <v>1</v>
      </c>
      <c r="S246" s="10"/>
      <c r="T246" s="10" t="s">
        <v>1</v>
      </c>
      <c r="U246" s="12" t="s">
        <v>1</v>
      </c>
      <c r="V246" s="48"/>
      <c r="W246" s="44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31.5">
      <c r="A247" s="82"/>
      <c r="B247" s="52" t="s">
        <v>309</v>
      </c>
      <c r="C247" s="10" t="s">
        <v>1</v>
      </c>
      <c r="D247" s="10" t="s">
        <v>1</v>
      </c>
      <c r="E247" s="10" t="s">
        <v>1</v>
      </c>
      <c r="F247" s="10" t="s">
        <v>1</v>
      </c>
      <c r="G247" s="10" t="s">
        <v>1</v>
      </c>
      <c r="H247" s="10" t="s">
        <v>1</v>
      </c>
      <c r="I247" s="10" t="s">
        <v>1</v>
      </c>
      <c r="J247" s="10" t="s">
        <v>1</v>
      </c>
      <c r="K247" s="10"/>
      <c r="L247" s="10" t="s">
        <v>1</v>
      </c>
      <c r="M247" s="10"/>
      <c r="N247" s="10"/>
      <c r="O247" s="10"/>
      <c r="P247" s="10"/>
      <c r="Q247" s="10" t="s">
        <v>1</v>
      </c>
      <c r="R247" s="10" t="s">
        <v>1</v>
      </c>
      <c r="S247" s="10"/>
      <c r="T247" s="10" t="s">
        <v>1</v>
      </c>
      <c r="U247" s="12" t="s">
        <v>1</v>
      </c>
      <c r="V247" s="48"/>
      <c r="W247" s="44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31.5">
      <c r="A248" s="82"/>
      <c r="B248" s="52" t="s">
        <v>310</v>
      </c>
      <c r="C248" s="10" t="s">
        <v>1</v>
      </c>
      <c r="D248" s="10" t="s">
        <v>1</v>
      </c>
      <c r="E248" s="10" t="s">
        <v>1</v>
      </c>
      <c r="F248" s="10" t="s">
        <v>1</v>
      </c>
      <c r="G248" s="10" t="s">
        <v>1</v>
      </c>
      <c r="H248" s="10" t="s">
        <v>1</v>
      </c>
      <c r="I248" s="10" t="s">
        <v>1</v>
      </c>
      <c r="J248" s="10" t="s">
        <v>1</v>
      </c>
      <c r="K248" s="10"/>
      <c r="L248" s="10" t="s">
        <v>1</v>
      </c>
      <c r="M248" s="10"/>
      <c r="N248" s="10"/>
      <c r="O248" s="10"/>
      <c r="P248" s="10"/>
      <c r="Q248" s="10" t="s">
        <v>1</v>
      </c>
      <c r="R248" s="10" t="s">
        <v>1</v>
      </c>
      <c r="S248" s="10"/>
      <c r="T248" s="10" t="s">
        <v>1</v>
      </c>
      <c r="U248" s="12" t="s">
        <v>1</v>
      </c>
      <c r="V248" s="48"/>
      <c r="W248" s="44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6.5" thickBot="1">
      <c r="A249" s="82"/>
      <c r="B249" s="251" t="s">
        <v>80</v>
      </c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3"/>
      <c r="V249" s="48"/>
      <c r="W249" s="44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8.75">
      <c r="A250" s="82">
        <v>218</v>
      </c>
      <c r="B250" s="63" t="s">
        <v>252</v>
      </c>
      <c r="C250" s="31">
        <v>6</v>
      </c>
      <c r="D250" s="31">
        <v>72</v>
      </c>
      <c r="E250" s="31">
        <v>80</v>
      </c>
      <c r="F250" s="31"/>
      <c r="G250" s="31"/>
      <c r="H250" s="32">
        <f>D250*E250+F250*G250</f>
        <v>5760</v>
      </c>
      <c r="I250" s="4">
        <f>H250*0.518</f>
        <v>2983.6800000000003</v>
      </c>
      <c r="J250" s="4">
        <f aca="true" t="shared" si="82" ref="J250:J271">(H250+I250)*0.302</f>
        <v>2640.59136</v>
      </c>
      <c r="K250" s="4">
        <f aca="true" t="shared" si="83" ref="K250:K271">SUM(H250:J250)</f>
        <v>11384.27136</v>
      </c>
      <c r="L250" s="4">
        <f aca="true" t="shared" si="84" ref="L250:L271">SUM(M250:P250)</f>
        <v>10018.5003249408</v>
      </c>
      <c r="M250" s="4">
        <f aca="true" t="shared" si="85" ref="M250:M271">K250*0.265</f>
        <v>3016.8319104</v>
      </c>
      <c r="N250" s="4">
        <f>M250*0.302</f>
        <v>911.0832369408</v>
      </c>
      <c r="O250" s="4">
        <f aca="true" t="shared" si="86" ref="O250:O265">K250*0.333</f>
        <v>3790.9623628800005</v>
      </c>
      <c r="P250" s="4">
        <f aca="true" t="shared" si="87" ref="P250:P265">K250*0.202</f>
        <v>2299.6228147200004</v>
      </c>
      <c r="Q250" s="4">
        <f aca="true" t="shared" si="88" ref="Q250:Q271">K250+L250</f>
        <v>21402.771684940803</v>
      </c>
      <c r="R250" s="4">
        <f>Q250*0.1</f>
        <v>2140.2771684940803</v>
      </c>
      <c r="S250" s="4"/>
      <c r="T250" s="4">
        <f aca="true" t="shared" si="89" ref="T250:T271">Q250+R250+S250</f>
        <v>23543.048853434884</v>
      </c>
      <c r="U250" s="19">
        <f aca="true" t="shared" si="90" ref="U250:U271">T250/C250</f>
        <v>3923.8414755724807</v>
      </c>
      <c r="V250" s="48"/>
      <c r="W250" s="4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8.75">
      <c r="A251" s="82">
        <v>219</v>
      </c>
      <c r="B251" s="52" t="s">
        <v>82</v>
      </c>
      <c r="C251" s="3">
        <v>6</v>
      </c>
      <c r="D251" s="3">
        <v>72</v>
      </c>
      <c r="E251" s="3">
        <v>80</v>
      </c>
      <c r="F251" s="3"/>
      <c r="G251" s="3"/>
      <c r="H251" s="4">
        <f>D251*E251+F251*G251</f>
        <v>5760</v>
      </c>
      <c r="I251" s="4">
        <f>H251*0.518</f>
        <v>2983.6800000000003</v>
      </c>
      <c r="J251" s="4">
        <f t="shared" si="82"/>
        <v>2640.59136</v>
      </c>
      <c r="K251" s="4">
        <f t="shared" si="83"/>
        <v>11384.27136</v>
      </c>
      <c r="L251" s="4">
        <f t="shared" si="84"/>
        <v>10018.5003249408</v>
      </c>
      <c r="M251" s="4">
        <f t="shared" si="85"/>
        <v>3016.8319104</v>
      </c>
      <c r="N251" s="4">
        <f>M251*0.302</f>
        <v>911.0832369408</v>
      </c>
      <c r="O251" s="4">
        <f t="shared" si="86"/>
        <v>3790.9623628800005</v>
      </c>
      <c r="P251" s="4">
        <f t="shared" si="87"/>
        <v>2299.6228147200004</v>
      </c>
      <c r="Q251" s="4">
        <f t="shared" si="88"/>
        <v>21402.771684940803</v>
      </c>
      <c r="R251" s="4">
        <f>Q251*0.1</f>
        <v>2140.2771684940803</v>
      </c>
      <c r="S251" s="4"/>
      <c r="T251" s="4">
        <f t="shared" si="89"/>
        <v>23543.048853434884</v>
      </c>
      <c r="U251" s="19">
        <f t="shared" si="90"/>
        <v>3923.8414755724807</v>
      </c>
      <c r="V251" s="48">
        <f aca="true" t="shared" si="91" ref="V251:V271">K251*0.88</f>
        <v>10018.1587968</v>
      </c>
      <c r="W251" s="5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8.75">
      <c r="A252" s="82">
        <v>220</v>
      </c>
      <c r="B252" s="52" t="s">
        <v>311</v>
      </c>
      <c r="C252" s="3">
        <v>6</v>
      </c>
      <c r="D252" s="3">
        <v>72</v>
      </c>
      <c r="E252" s="3">
        <v>80</v>
      </c>
      <c r="F252" s="3"/>
      <c r="G252" s="3"/>
      <c r="H252" s="4">
        <f>D252*E252+F252*G252</f>
        <v>5760</v>
      </c>
      <c r="I252" s="4">
        <f>H252*0.518</f>
        <v>2983.6800000000003</v>
      </c>
      <c r="J252" s="4">
        <f>(H252+I252)*0.302</f>
        <v>2640.59136</v>
      </c>
      <c r="K252" s="4">
        <f>SUM(H252:J252)</f>
        <v>11384.27136</v>
      </c>
      <c r="L252" s="4">
        <f>SUM(M252:P252)</f>
        <v>10018.5003249408</v>
      </c>
      <c r="M252" s="4">
        <f>K252*0.265</f>
        <v>3016.8319104</v>
      </c>
      <c r="N252" s="4">
        <f>M252*0.302</f>
        <v>911.0832369408</v>
      </c>
      <c r="O252" s="4">
        <f>K252*0.333</f>
        <v>3790.9623628800005</v>
      </c>
      <c r="P252" s="4">
        <f>K252*0.202</f>
        <v>2299.6228147200004</v>
      </c>
      <c r="Q252" s="4">
        <f>K252+L252</f>
        <v>21402.771684940803</v>
      </c>
      <c r="R252" s="4">
        <f>Q252*0.1</f>
        <v>2140.2771684940803</v>
      </c>
      <c r="S252" s="4"/>
      <c r="T252" s="4">
        <f>Q252+R252+S252</f>
        <v>23543.048853434884</v>
      </c>
      <c r="U252" s="19">
        <f>T252/C252</f>
        <v>3923.8414755724807</v>
      </c>
      <c r="V252" s="48">
        <f>K252*0.88</f>
        <v>10018.1587968</v>
      </c>
      <c r="W252" s="5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20.25">
      <c r="A253" s="82">
        <v>221</v>
      </c>
      <c r="B253" s="65" t="s">
        <v>101</v>
      </c>
      <c r="C253" s="78"/>
      <c r="D253" s="78"/>
      <c r="E253" s="78"/>
      <c r="F253" s="78"/>
      <c r="G253" s="78"/>
      <c r="H253" s="7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9"/>
      <c r="V253" s="48"/>
      <c r="W253" s="4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48">
      <c r="A254" s="82" t="s">
        <v>338</v>
      </c>
      <c r="B254" s="64" t="s">
        <v>342</v>
      </c>
      <c r="C254" s="3">
        <v>10</v>
      </c>
      <c r="D254" s="3">
        <v>72</v>
      </c>
      <c r="E254" s="3">
        <v>80</v>
      </c>
      <c r="F254" s="3"/>
      <c r="G254" s="3"/>
      <c r="H254" s="4">
        <f>D254*E254+F254*G254</f>
        <v>5760</v>
      </c>
      <c r="I254" s="4">
        <f>H254*0.518</f>
        <v>2983.6800000000003</v>
      </c>
      <c r="J254" s="4">
        <f t="shared" si="82"/>
        <v>2640.59136</v>
      </c>
      <c r="K254" s="4">
        <f t="shared" si="83"/>
        <v>11384.27136</v>
      </c>
      <c r="L254" s="4">
        <f t="shared" si="84"/>
        <v>10018.5003249408</v>
      </c>
      <c r="M254" s="4">
        <f t="shared" si="85"/>
        <v>3016.8319104</v>
      </c>
      <c r="N254" s="4">
        <f>M254*0.302</f>
        <v>911.0832369408</v>
      </c>
      <c r="O254" s="4">
        <f t="shared" si="86"/>
        <v>3790.9623628800005</v>
      </c>
      <c r="P254" s="4">
        <f t="shared" si="87"/>
        <v>2299.6228147200004</v>
      </c>
      <c r="Q254" s="4">
        <f t="shared" si="88"/>
        <v>21402.771684940803</v>
      </c>
      <c r="R254" s="4">
        <f>Q254*0.1</f>
        <v>2140.2771684940803</v>
      </c>
      <c r="S254" s="4"/>
      <c r="T254" s="4">
        <f t="shared" si="89"/>
        <v>23543.048853434884</v>
      </c>
      <c r="U254" s="19">
        <f t="shared" si="90"/>
        <v>2354.3048853434884</v>
      </c>
      <c r="V254" s="48">
        <f t="shared" si="91"/>
        <v>10018.1587968</v>
      </c>
      <c r="W254" s="4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48">
      <c r="A255" s="82" t="s">
        <v>339</v>
      </c>
      <c r="B255" s="64" t="s">
        <v>343</v>
      </c>
      <c r="C255" s="3">
        <v>10</v>
      </c>
      <c r="D255" s="3">
        <v>72</v>
      </c>
      <c r="E255" s="3">
        <v>80</v>
      </c>
      <c r="F255" s="3"/>
      <c r="G255" s="3"/>
      <c r="H255" s="4">
        <f>D255*E255+F255*G255</f>
        <v>5760</v>
      </c>
      <c r="I255" s="4">
        <f>H255*0.518</f>
        <v>2983.6800000000003</v>
      </c>
      <c r="J255" s="4">
        <f t="shared" si="82"/>
        <v>2640.59136</v>
      </c>
      <c r="K255" s="4">
        <f t="shared" si="83"/>
        <v>11384.27136</v>
      </c>
      <c r="L255" s="4">
        <f t="shared" si="84"/>
        <v>10018.5003249408</v>
      </c>
      <c r="M255" s="4">
        <f t="shared" si="85"/>
        <v>3016.8319104</v>
      </c>
      <c r="N255" s="4">
        <f>M255*0.302</f>
        <v>911.0832369408</v>
      </c>
      <c r="O255" s="4">
        <f t="shared" si="86"/>
        <v>3790.9623628800005</v>
      </c>
      <c r="P255" s="4">
        <f t="shared" si="87"/>
        <v>2299.6228147200004</v>
      </c>
      <c r="Q255" s="4">
        <f t="shared" si="88"/>
        <v>21402.771684940803</v>
      </c>
      <c r="R255" s="4">
        <f>Q255*0.1</f>
        <v>2140.2771684940803</v>
      </c>
      <c r="S255" s="4"/>
      <c r="T255" s="4">
        <f t="shared" si="89"/>
        <v>23543.048853434884</v>
      </c>
      <c r="U255" s="19">
        <f t="shared" si="90"/>
        <v>2354.3048853434884</v>
      </c>
      <c r="V255" s="48">
        <f t="shared" si="91"/>
        <v>10018.1587968</v>
      </c>
      <c r="W255" s="4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48">
      <c r="A256" s="82" t="s">
        <v>340</v>
      </c>
      <c r="B256" s="64" t="s">
        <v>344</v>
      </c>
      <c r="C256" s="8">
        <v>6</v>
      </c>
      <c r="D256" s="8">
        <v>72</v>
      </c>
      <c r="E256" s="8">
        <v>80</v>
      </c>
      <c r="F256" s="8"/>
      <c r="G256" s="8"/>
      <c r="H256" s="9">
        <f>D256*E256+F256*G256</f>
        <v>5760</v>
      </c>
      <c r="I256" s="4">
        <f>H256*0.518</f>
        <v>2983.6800000000003</v>
      </c>
      <c r="J256" s="4">
        <f>(H256+I256)*0.302</f>
        <v>2640.59136</v>
      </c>
      <c r="K256" s="4">
        <f>SUM(H256:J256)</f>
        <v>11384.27136</v>
      </c>
      <c r="L256" s="4">
        <f>SUM(M256:P256)</f>
        <v>10018.5003249408</v>
      </c>
      <c r="M256" s="4">
        <f>K256*0.265</f>
        <v>3016.8319104</v>
      </c>
      <c r="N256" s="4">
        <f>M256*0.302</f>
        <v>911.0832369408</v>
      </c>
      <c r="O256" s="4">
        <f>K256*0.333</f>
        <v>3790.9623628800005</v>
      </c>
      <c r="P256" s="4">
        <f>K256*0.202</f>
        <v>2299.6228147200004</v>
      </c>
      <c r="Q256" s="4">
        <f>K256+L256</f>
        <v>21402.771684940803</v>
      </c>
      <c r="R256" s="4">
        <f>Q256*0.1</f>
        <v>2140.2771684940803</v>
      </c>
      <c r="S256" s="4"/>
      <c r="T256" s="4">
        <f>Q256+R256+S256</f>
        <v>23543.048853434884</v>
      </c>
      <c r="U256" s="72">
        <f>T256/C256</f>
        <v>3923.8414755724807</v>
      </c>
      <c r="V256" s="48"/>
      <c r="W256" s="4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32.25">
      <c r="A257" s="82" t="s">
        <v>341</v>
      </c>
      <c r="B257" s="64" t="s">
        <v>345</v>
      </c>
      <c r="C257" s="8">
        <v>2</v>
      </c>
      <c r="D257" s="8">
        <v>28</v>
      </c>
      <c r="E257" s="8">
        <v>80</v>
      </c>
      <c r="F257" s="8"/>
      <c r="G257" s="8"/>
      <c r="H257" s="9">
        <f>D257*E257+F257*G257</f>
        <v>2240</v>
      </c>
      <c r="I257" s="4">
        <f>H257*0.518</f>
        <v>1160.32</v>
      </c>
      <c r="J257" s="4">
        <f>(H257+I257)*0.302</f>
        <v>1026.89664</v>
      </c>
      <c r="K257" s="4">
        <f>SUM(H257:J257)</f>
        <v>4427.21664</v>
      </c>
      <c r="L257" s="4">
        <f>SUM(M257:P257)</f>
        <v>3896.0834596992</v>
      </c>
      <c r="M257" s="4">
        <f>K257*0.265</f>
        <v>1173.2124096</v>
      </c>
      <c r="N257" s="4">
        <f>M257*0.302</f>
        <v>354.3101476992</v>
      </c>
      <c r="O257" s="4">
        <f>K257*0.333</f>
        <v>1474.26314112</v>
      </c>
      <c r="P257" s="4">
        <f>K257*0.202</f>
        <v>894.29776128</v>
      </c>
      <c r="Q257" s="4">
        <f>K257+L257</f>
        <v>8323.3000996992</v>
      </c>
      <c r="R257" s="4">
        <f>Q257*0.05</f>
        <v>416.16500498496</v>
      </c>
      <c r="S257" s="4"/>
      <c r="T257" s="4">
        <f>Q257+R257+S257</f>
        <v>8739.465104684159</v>
      </c>
      <c r="U257" s="72">
        <f>T257/C257</f>
        <v>4369.7325523420795</v>
      </c>
      <c r="V257" s="48"/>
      <c r="W257" s="44" t="s">
        <v>269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8.75">
      <c r="A258" s="82">
        <v>222</v>
      </c>
      <c r="B258" s="65" t="s">
        <v>84</v>
      </c>
      <c r="C258" s="24"/>
      <c r="D258" s="24"/>
      <c r="E258" s="24"/>
      <c r="F258" s="24"/>
      <c r="G258" s="24"/>
      <c r="H258" s="2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"/>
      <c r="V258" s="48"/>
      <c r="W258" s="4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34.5" customHeight="1">
      <c r="A259" s="82" t="s">
        <v>346</v>
      </c>
      <c r="B259" s="66" t="s">
        <v>350</v>
      </c>
      <c r="C259" s="3">
        <v>6</v>
      </c>
      <c r="D259" s="3">
        <v>84</v>
      </c>
      <c r="E259" s="3">
        <v>80</v>
      </c>
      <c r="F259" s="3"/>
      <c r="G259" s="3"/>
      <c r="H259" s="4">
        <f>D259*E259+F259*G259</f>
        <v>6720</v>
      </c>
      <c r="I259" s="4">
        <f>H259*0.518</f>
        <v>3480.96</v>
      </c>
      <c r="J259" s="4">
        <f t="shared" si="82"/>
        <v>3080.68992</v>
      </c>
      <c r="K259" s="4">
        <f t="shared" si="83"/>
        <v>13281.64992</v>
      </c>
      <c r="L259" s="4">
        <f t="shared" si="84"/>
        <v>11688.2503790976</v>
      </c>
      <c r="M259" s="4">
        <f t="shared" si="85"/>
        <v>3519.6372288000002</v>
      </c>
      <c r="N259" s="4">
        <f>M259*0.302</f>
        <v>1062.9304430976001</v>
      </c>
      <c r="O259" s="4">
        <f t="shared" si="86"/>
        <v>4422.78942336</v>
      </c>
      <c r="P259" s="4">
        <f t="shared" si="87"/>
        <v>2682.89328384</v>
      </c>
      <c r="Q259" s="4">
        <f t="shared" si="88"/>
        <v>24969.9002990976</v>
      </c>
      <c r="R259" s="4">
        <f>Q259*0.02</f>
        <v>499.398005981952</v>
      </c>
      <c r="S259" s="4"/>
      <c r="T259" s="4">
        <f t="shared" si="89"/>
        <v>25469.298305079552</v>
      </c>
      <c r="U259" s="19">
        <f t="shared" si="90"/>
        <v>4244.883050846592</v>
      </c>
      <c r="V259" s="48">
        <f t="shared" si="91"/>
        <v>11687.8519296</v>
      </c>
      <c r="W259" s="44">
        <v>2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32.25">
      <c r="A260" s="82" t="s">
        <v>347</v>
      </c>
      <c r="B260" s="66" t="s">
        <v>351</v>
      </c>
      <c r="C260" s="3">
        <v>8</v>
      </c>
      <c r="D260" s="3">
        <v>72</v>
      </c>
      <c r="E260" s="3">
        <v>80</v>
      </c>
      <c r="F260" s="3"/>
      <c r="G260" s="3"/>
      <c r="H260" s="4">
        <f>D260*E260+F260*G260</f>
        <v>5760</v>
      </c>
      <c r="I260" s="4">
        <f>H260*0.518</f>
        <v>2983.6800000000003</v>
      </c>
      <c r="J260" s="4">
        <f t="shared" si="82"/>
        <v>2640.59136</v>
      </c>
      <c r="K260" s="4">
        <f t="shared" si="83"/>
        <v>11384.27136</v>
      </c>
      <c r="L260" s="4">
        <f t="shared" si="84"/>
        <v>10018.5003249408</v>
      </c>
      <c r="M260" s="4">
        <f t="shared" si="85"/>
        <v>3016.8319104</v>
      </c>
      <c r="N260" s="4">
        <f>M260*0.302</f>
        <v>911.0832369408</v>
      </c>
      <c r="O260" s="4">
        <f t="shared" si="86"/>
        <v>3790.9623628800005</v>
      </c>
      <c r="P260" s="4">
        <f t="shared" si="87"/>
        <v>2299.6228147200004</v>
      </c>
      <c r="Q260" s="4">
        <f t="shared" si="88"/>
        <v>21402.771684940803</v>
      </c>
      <c r="R260" s="4">
        <f>Q260*0.1</f>
        <v>2140.2771684940803</v>
      </c>
      <c r="S260" s="4"/>
      <c r="T260" s="4">
        <f t="shared" si="89"/>
        <v>23543.048853434884</v>
      </c>
      <c r="U260" s="19">
        <f t="shared" si="90"/>
        <v>2942.8811066793605</v>
      </c>
      <c r="V260" s="48">
        <f t="shared" si="91"/>
        <v>10018.1587968</v>
      </c>
      <c r="W260" s="4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47.25" customHeight="1">
      <c r="A261" s="82" t="s">
        <v>348</v>
      </c>
      <c r="B261" s="66" t="s">
        <v>352</v>
      </c>
      <c r="C261" s="3">
        <v>5</v>
      </c>
      <c r="D261" s="3">
        <v>72</v>
      </c>
      <c r="E261" s="3">
        <v>80</v>
      </c>
      <c r="F261" s="3"/>
      <c r="G261" s="3"/>
      <c r="H261" s="4">
        <f>D261*E261+F261*G261</f>
        <v>5760</v>
      </c>
      <c r="I261" s="4">
        <f>H261*0.518</f>
        <v>2983.6800000000003</v>
      </c>
      <c r="J261" s="4">
        <f t="shared" si="82"/>
        <v>2640.59136</v>
      </c>
      <c r="K261" s="4">
        <f t="shared" si="83"/>
        <v>11384.27136</v>
      </c>
      <c r="L261" s="4">
        <f t="shared" si="84"/>
        <v>10018.5003249408</v>
      </c>
      <c r="M261" s="4">
        <f t="shared" si="85"/>
        <v>3016.8319104</v>
      </c>
      <c r="N261" s="4">
        <f>M261*0.302</f>
        <v>911.0832369408</v>
      </c>
      <c r="O261" s="4">
        <f t="shared" si="86"/>
        <v>3790.9623628800005</v>
      </c>
      <c r="P261" s="4">
        <f t="shared" si="87"/>
        <v>2299.6228147200004</v>
      </c>
      <c r="Q261" s="4">
        <f t="shared" si="88"/>
        <v>21402.771684940803</v>
      </c>
      <c r="R261" s="4">
        <f>Q261*0.05</f>
        <v>1070.1385842470402</v>
      </c>
      <c r="S261" s="4"/>
      <c r="T261" s="4">
        <f t="shared" si="89"/>
        <v>22472.910269187843</v>
      </c>
      <c r="U261" s="19">
        <f t="shared" si="90"/>
        <v>4494.582053837568</v>
      </c>
      <c r="V261" s="48">
        <f t="shared" si="91"/>
        <v>10018.1587968</v>
      </c>
      <c r="W261" s="44" t="s">
        <v>269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64.5" customHeight="1">
      <c r="A262" s="82" t="s">
        <v>349</v>
      </c>
      <c r="B262" s="66" t="s">
        <v>353</v>
      </c>
      <c r="C262" s="3">
        <v>8</v>
      </c>
      <c r="D262" s="3">
        <v>100</v>
      </c>
      <c r="E262" s="3">
        <v>80</v>
      </c>
      <c r="F262" s="3"/>
      <c r="G262" s="3"/>
      <c r="H262" s="4">
        <f>D262*E262+F262*G262</f>
        <v>8000</v>
      </c>
      <c r="I262" s="4">
        <f>H262*0.518</f>
        <v>4144</v>
      </c>
      <c r="J262" s="4">
        <f t="shared" si="82"/>
        <v>3667.488</v>
      </c>
      <c r="K262" s="4">
        <f t="shared" si="83"/>
        <v>15811.488</v>
      </c>
      <c r="L262" s="4">
        <f t="shared" si="84"/>
        <v>13914.58378464</v>
      </c>
      <c r="M262" s="4">
        <f t="shared" si="85"/>
        <v>4190.04432</v>
      </c>
      <c r="N262" s="4">
        <f>M262*0.302</f>
        <v>1265.39338464</v>
      </c>
      <c r="O262" s="4">
        <f t="shared" si="86"/>
        <v>5265.225504</v>
      </c>
      <c r="P262" s="4">
        <f t="shared" si="87"/>
        <v>3193.920576</v>
      </c>
      <c r="Q262" s="4">
        <f t="shared" si="88"/>
        <v>29726.07178464</v>
      </c>
      <c r="R262" s="4">
        <f>Q262*0.02</f>
        <v>594.5214356928</v>
      </c>
      <c r="S262" s="4"/>
      <c r="T262" s="4">
        <f t="shared" si="89"/>
        <v>30320.5932203328</v>
      </c>
      <c r="U262" s="19">
        <f t="shared" si="90"/>
        <v>3790.0741525416</v>
      </c>
      <c r="V262" s="48">
        <f t="shared" si="91"/>
        <v>13914.10944</v>
      </c>
      <c r="W262" s="44">
        <v>2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8.75">
      <c r="A263" s="82">
        <v>223</v>
      </c>
      <c r="B263" s="65" t="s">
        <v>81</v>
      </c>
      <c r="C263" s="24"/>
      <c r="D263" s="24"/>
      <c r="E263" s="24"/>
      <c r="F263" s="24"/>
      <c r="G263" s="24"/>
      <c r="H263" s="2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19"/>
      <c r="V263" s="48"/>
      <c r="W263" s="4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32.25">
      <c r="A264" s="82" t="s">
        <v>354</v>
      </c>
      <c r="B264" s="66" t="s">
        <v>312</v>
      </c>
      <c r="C264" s="3">
        <v>9</v>
      </c>
      <c r="D264" s="3">
        <v>72</v>
      </c>
      <c r="E264" s="3">
        <v>80</v>
      </c>
      <c r="F264" s="3"/>
      <c r="G264" s="3"/>
      <c r="H264" s="4">
        <f aca="true" t="shared" si="92" ref="H264:H269">D264*E264+F264*G264</f>
        <v>5760</v>
      </c>
      <c r="I264" s="4">
        <f aca="true" t="shared" si="93" ref="I264:I269">H264*0.518</f>
        <v>2983.6800000000003</v>
      </c>
      <c r="J264" s="4">
        <f t="shared" si="82"/>
        <v>2640.59136</v>
      </c>
      <c r="K264" s="4">
        <f t="shared" si="83"/>
        <v>11384.27136</v>
      </c>
      <c r="L264" s="4">
        <f t="shared" si="84"/>
        <v>10018.5003249408</v>
      </c>
      <c r="M264" s="4">
        <f t="shared" si="85"/>
        <v>3016.8319104</v>
      </c>
      <c r="N264" s="4">
        <f aca="true" t="shared" si="94" ref="N264:N269">M264*0.302</f>
        <v>911.0832369408</v>
      </c>
      <c r="O264" s="4">
        <f t="shared" si="86"/>
        <v>3790.9623628800005</v>
      </c>
      <c r="P264" s="4">
        <f t="shared" si="87"/>
        <v>2299.6228147200004</v>
      </c>
      <c r="Q264" s="4">
        <f t="shared" si="88"/>
        <v>21402.771684940803</v>
      </c>
      <c r="R264" s="4">
        <f aca="true" t="shared" si="95" ref="R264:R269">Q264*0.1</f>
        <v>2140.2771684940803</v>
      </c>
      <c r="S264" s="4"/>
      <c r="T264" s="4">
        <f t="shared" si="89"/>
        <v>23543.048853434884</v>
      </c>
      <c r="U264" s="19">
        <f t="shared" si="90"/>
        <v>2615.8943170483203</v>
      </c>
      <c r="V264" s="48">
        <f t="shared" si="91"/>
        <v>10018.1587968</v>
      </c>
      <c r="W264" s="4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32.25">
      <c r="A265" s="82" t="s">
        <v>355</v>
      </c>
      <c r="B265" s="66" t="s">
        <v>313</v>
      </c>
      <c r="C265" s="3">
        <v>9</v>
      </c>
      <c r="D265" s="3">
        <v>72</v>
      </c>
      <c r="E265" s="3">
        <v>80</v>
      </c>
      <c r="F265" s="3"/>
      <c r="G265" s="3"/>
      <c r="H265" s="4">
        <f t="shared" si="92"/>
        <v>5760</v>
      </c>
      <c r="I265" s="4">
        <f t="shared" si="93"/>
        <v>2983.6800000000003</v>
      </c>
      <c r="J265" s="4">
        <f t="shared" si="82"/>
        <v>2640.59136</v>
      </c>
      <c r="K265" s="4">
        <f t="shared" si="83"/>
        <v>11384.27136</v>
      </c>
      <c r="L265" s="4">
        <f t="shared" si="84"/>
        <v>10018.5003249408</v>
      </c>
      <c r="M265" s="4">
        <f t="shared" si="85"/>
        <v>3016.8319104</v>
      </c>
      <c r="N265" s="4">
        <f t="shared" si="94"/>
        <v>911.0832369408</v>
      </c>
      <c r="O265" s="4">
        <f t="shared" si="86"/>
        <v>3790.9623628800005</v>
      </c>
      <c r="P265" s="4">
        <f t="shared" si="87"/>
        <v>2299.6228147200004</v>
      </c>
      <c r="Q265" s="4">
        <f t="shared" si="88"/>
        <v>21402.771684940803</v>
      </c>
      <c r="R265" s="4">
        <f t="shared" si="95"/>
        <v>2140.2771684940803</v>
      </c>
      <c r="S265" s="4"/>
      <c r="T265" s="4">
        <f t="shared" si="89"/>
        <v>23543.048853434884</v>
      </c>
      <c r="U265" s="19">
        <f t="shared" si="90"/>
        <v>2615.8943170483203</v>
      </c>
      <c r="V265" s="48">
        <f t="shared" si="91"/>
        <v>10018.1587968</v>
      </c>
      <c r="W265" s="4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48">
      <c r="A266" s="82" t="s">
        <v>356</v>
      </c>
      <c r="B266" s="66" t="s">
        <v>314</v>
      </c>
      <c r="C266" s="3">
        <v>13</v>
      </c>
      <c r="D266" s="3">
        <v>118</v>
      </c>
      <c r="E266" s="3">
        <v>80</v>
      </c>
      <c r="F266" s="3"/>
      <c r="G266" s="3"/>
      <c r="H266" s="4">
        <f t="shared" si="92"/>
        <v>9440</v>
      </c>
      <c r="I266" s="4">
        <f t="shared" si="93"/>
        <v>4889.92</v>
      </c>
      <c r="J266" s="4">
        <f>(H266+I266)*0.302</f>
        <v>4327.63584</v>
      </c>
      <c r="K266" s="4">
        <f>SUM(H266:J266)</f>
        <v>18657.55584</v>
      </c>
      <c r="L266" s="4">
        <f>SUM(M266:P266)</f>
        <v>16419.208865875204</v>
      </c>
      <c r="M266" s="4">
        <f>K266*0.265</f>
        <v>4944.252297600001</v>
      </c>
      <c r="N266" s="4">
        <f t="shared" si="94"/>
        <v>1493.1641938752002</v>
      </c>
      <c r="O266" s="4">
        <f>K266*0.333</f>
        <v>6212.966094720001</v>
      </c>
      <c r="P266" s="4">
        <f>K266*0.202</f>
        <v>3768.8262796800004</v>
      </c>
      <c r="Q266" s="4">
        <f>K266+L266</f>
        <v>35076.764705875205</v>
      </c>
      <c r="R266" s="4">
        <f t="shared" si="95"/>
        <v>3507.6764705875207</v>
      </c>
      <c r="S266" s="4"/>
      <c r="T266" s="4">
        <f>Q266+R266+S266</f>
        <v>38584.44117646272</v>
      </c>
      <c r="U266" s="19">
        <f>T266/C266</f>
        <v>2968.033936650979</v>
      </c>
      <c r="V266" s="48">
        <f>K266*0.88</f>
        <v>16418.649139200003</v>
      </c>
      <c r="W266" s="44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11" customFormat="1" ht="32.25">
      <c r="A267" s="93" t="s">
        <v>357</v>
      </c>
      <c r="B267" s="66" t="s">
        <v>315</v>
      </c>
      <c r="C267" s="3">
        <v>3</v>
      </c>
      <c r="D267" s="3">
        <v>24</v>
      </c>
      <c r="E267" s="3">
        <v>80</v>
      </c>
      <c r="F267" s="3"/>
      <c r="G267" s="3"/>
      <c r="H267" s="4">
        <f t="shared" si="92"/>
        <v>1920</v>
      </c>
      <c r="I267" s="4">
        <f t="shared" si="93"/>
        <v>994.5600000000001</v>
      </c>
      <c r="J267" s="4">
        <f>(H267+I267)*0.302</f>
        <v>880.1971199999999</v>
      </c>
      <c r="K267" s="4">
        <f>SUM(H267:J267)</f>
        <v>3794.7571199999998</v>
      </c>
      <c r="L267" s="4">
        <f>SUM(M267:P267)</f>
        <v>3339.5001083136</v>
      </c>
      <c r="M267" s="4">
        <f>K267*0.265</f>
        <v>1005.6106368</v>
      </c>
      <c r="N267" s="4">
        <f t="shared" si="94"/>
        <v>303.69441231359997</v>
      </c>
      <c r="O267" s="4">
        <f>K267*0.333</f>
        <v>1263.65412096</v>
      </c>
      <c r="P267" s="4">
        <f>K267*0.202</f>
        <v>766.54093824</v>
      </c>
      <c r="Q267" s="4">
        <f>K267+L267</f>
        <v>7134.2572283136</v>
      </c>
      <c r="R267" s="4">
        <f t="shared" si="95"/>
        <v>713.42572283136</v>
      </c>
      <c r="S267" s="4"/>
      <c r="T267" s="4">
        <f>Q267+R267+S267</f>
        <v>7847.68295114496</v>
      </c>
      <c r="U267" s="19">
        <f>T267/C267</f>
        <v>2615.89431704832</v>
      </c>
      <c r="V267" s="92">
        <f>K267*0.88</f>
        <v>3339.3862655999997</v>
      </c>
      <c r="W267" s="4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s="11" customFormat="1" ht="64.5" customHeight="1">
      <c r="A268" s="93" t="s">
        <v>358</v>
      </c>
      <c r="B268" s="66" t="s">
        <v>316</v>
      </c>
      <c r="C268" s="3">
        <v>2</v>
      </c>
      <c r="D268" s="3">
        <v>20</v>
      </c>
      <c r="E268" s="3">
        <v>80</v>
      </c>
      <c r="F268" s="3"/>
      <c r="G268" s="3"/>
      <c r="H268" s="4">
        <f t="shared" si="92"/>
        <v>1600</v>
      </c>
      <c r="I268" s="4">
        <f t="shared" si="93"/>
        <v>828.8000000000001</v>
      </c>
      <c r="J268" s="4">
        <f>(H268+I268)*0.302</f>
        <v>733.4976</v>
      </c>
      <c r="K268" s="4">
        <f>SUM(H268:J268)</f>
        <v>3162.2976000000003</v>
      </c>
      <c r="L268" s="4">
        <f>SUM(M268:P268)</f>
        <v>2782.9167569280007</v>
      </c>
      <c r="M268" s="4">
        <f>K268*0.265</f>
        <v>838.0088640000001</v>
      </c>
      <c r="N268" s="4">
        <f t="shared" si="94"/>
        <v>253.07867692800002</v>
      </c>
      <c r="O268" s="4">
        <f>K268*0.333</f>
        <v>1053.0451008000002</v>
      </c>
      <c r="P268" s="4">
        <f>K268*0.202</f>
        <v>638.7841152000001</v>
      </c>
      <c r="Q268" s="4">
        <f>K268+L268</f>
        <v>5945.2143569280015</v>
      </c>
      <c r="R268" s="4">
        <f t="shared" si="95"/>
        <v>594.5214356928002</v>
      </c>
      <c r="S268" s="4"/>
      <c r="T268" s="4">
        <f>Q268+R268+S268</f>
        <v>6539.7357926208015</v>
      </c>
      <c r="U268" s="19">
        <f>T268/C268</f>
        <v>3269.8678963104007</v>
      </c>
      <c r="V268" s="92">
        <f>K268*0.88</f>
        <v>2782.8218880000004</v>
      </c>
      <c r="W268" s="4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s="11" customFormat="1" ht="111">
      <c r="A269" s="93" t="s">
        <v>359</v>
      </c>
      <c r="B269" s="66" t="s">
        <v>317</v>
      </c>
      <c r="C269" s="3">
        <v>3</v>
      </c>
      <c r="D269" s="3">
        <v>24</v>
      </c>
      <c r="E269" s="3">
        <v>80</v>
      </c>
      <c r="F269" s="3"/>
      <c r="G269" s="3"/>
      <c r="H269" s="4">
        <f t="shared" si="92"/>
        <v>1920</v>
      </c>
      <c r="I269" s="4">
        <f t="shared" si="93"/>
        <v>994.5600000000001</v>
      </c>
      <c r="J269" s="4">
        <f>(H269+I269)*0.302</f>
        <v>880.1971199999999</v>
      </c>
      <c r="K269" s="4">
        <f>SUM(H269:J269)</f>
        <v>3794.7571199999998</v>
      </c>
      <c r="L269" s="4">
        <f>SUM(M269:P269)</f>
        <v>3339.5001083136</v>
      </c>
      <c r="M269" s="4">
        <f>K269*0.265</f>
        <v>1005.6106368</v>
      </c>
      <c r="N269" s="4">
        <f t="shared" si="94"/>
        <v>303.69441231359997</v>
      </c>
      <c r="O269" s="4">
        <f>K269*0.333</f>
        <v>1263.65412096</v>
      </c>
      <c r="P269" s="4">
        <f>K269*0.202</f>
        <v>766.54093824</v>
      </c>
      <c r="Q269" s="4">
        <f>K269+L269</f>
        <v>7134.2572283136</v>
      </c>
      <c r="R269" s="4">
        <f t="shared" si="95"/>
        <v>713.42572283136</v>
      </c>
      <c r="S269" s="4"/>
      <c r="T269" s="4">
        <f>Q269+R269+S269</f>
        <v>7847.68295114496</v>
      </c>
      <c r="U269" s="19">
        <f>T269/C269</f>
        <v>2615.89431704832</v>
      </c>
      <c r="V269" s="92">
        <f>K269*0.88</f>
        <v>3339.3862655999997</v>
      </c>
      <c r="W269" s="4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8.75">
      <c r="A270" s="82">
        <v>224</v>
      </c>
      <c r="B270" s="65" t="s">
        <v>83</v>
      </c>
      <c r="C270" s="24"/>
      <c r="D270" s="24"/>
      <c r="E270" s="24"/>
      <c r="F270" s="24"/>
      <c r="G270" s="24"/>
      <c r="H270" s="2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9"/>
      <c r="V270" s="48"/>
      <c r="W270" s="44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54" customHeight="1" thickBot="1">
      <c r="A271" s="82" t="s">
        <v>258</v>
      </c>
      <c r="B271" s="67" t="s">
        <v>360</v>
      </c>
      <c r="C271" s="28">
        <v>6</v>
      </c>
      <c r="D271" s="28">
        <v>72</v>
      </c>
      <c r="E271" s="28">
        <v>80</v>
      </c>
      <c r="F271" s="28"/>
      <c r="G271" s="28"/>
      <c r="H271" s="29">
        <f>D271*E271+F271*G271</f>
        <v>5760</v>
      </c>
      <c r="I271" s="29">
        <f>H271*0.518</f>
        <v>2983.6800000000003</v>
      </c>
      <c r="J271" s="29">
        <f t="shared" si="82"/>
        <v>2640.59136</v>
      </c>
      <c r="K271" s="29">
        <f t="shared" si="83"/>
        <v>11384.27136</v>
      </c>
      <c r="L271" s="29">
        <f t="shared" si="84"/>
        <v>8685.3091185408</v>
      </c>
      <c r="M271" s="29">
        <f t="shared" si="85"/>
        <v>3016.8319104</v>
      </c>
      <c r="N271" s="29">
        <f>M271*0.302</f>
        <v>911.0832369408</v>
      </c>
      <c r="O271" s="29">
        <f>K271*0.27</f>
        <v>3073.7532672</v>
      </c>
      <c r="P271" s="29">
        <f>K271*0.15-24</f>
        <v>1683.6407040000001</v>
      </c>
      <c r="Q271" s="29">
        <f t="shared" si="88"/>
        <v>20069.5804785408</v>
      </c>
      <c r="R271" s="29">
        <f>Q271*0.03</f>
        <v>602.087414356224</v>
      </c>
      <c r="S271" s="29"/>
      <c r="T271" s="29">
        <f t="shared" si="89"/>
        <v>20671.667892897025</v>
      </c>
      <c r="U271" s="30">
        <f t="shared" si="90"/>
        <v>3445.277982149504</v>
      </c>
      <c r="V271" s="48">
        <f t="shared" si="91"/>
        <v>10018.1587968</v>
      </c>
      <c r="W271" s="44">
        <v>3</v>
      </c>
      <c r="X271" s="1"/>
      <c r="Y271" s="79">
        <f>SUM(U250:U271)</f>
        <v>60392.88567252826</v>
      </c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2:37" ht="18.75">
      <c r="B272" s="27"/>
      <c r="C272" s="24"/>
      <c r="D272" s="24"/>
      <c r="E272" s="24"/>
      <c r="F272" s="24"/>
      <c r="G272" s="24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6"/>
      <c r="V272" s="49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2:37" ht="15.75">
      <c r="B273" s="231" t="s">
        <v>259</v>
      </c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2:37" ht="15.75">
      <c r="B274" s="69" t="s">
        <v>107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2:37" ht="15.75">
      <c r="B275" s="69" t="s">
        <v>108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2:37" ht="15.75">
      <c r="B276" s="69" t="s">
        <v>109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2:37" ht="15.75">
      <c r="B277" s="231" t="s">
        <v>260</v>
      </c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2:37" ht="15.75">
      <c r="B278" s="69" t="s">
        <v>110</v>
      </c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37" ht="15.75">
      <c r="B279" s="69" t="s">
        <v>111</v>
      </c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2:37" ht="15.75">
      <c r="B280" s="69" t="s">
        <v>112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2:37" ht="15.75">
      <c r="B281" s="69" t="s">
        <v>113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2:37" ht="15.75">
      <c r="B282" s="69" t="s">
        <v>114</v>
      </c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2:37" ht="15.75">
      <c r="B283" s="69" t="s">
        <v>115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2:37" ht="15.75">
      <c r="B284" s="69" t="s">
        <v>116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2:37" ht="15.75">
      <c r="B285" s="69" t="s">
        <v>117</v>
      </c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2:37" ht="15.75">
      <c r="B286" s="69" t="s">
        <v>118</v>
      </c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2:37" ht="15.75">
      <c r="B287" s="69" t="s">
        <v>119</v>
      </c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2:37" ht="15.75">
      <c r="B288" s="69" t="s">
        <v>120</v>
      </c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2:37" ht="15.75">
      <c r="B289" s="69" t="s">
        <v>121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2:37" ht="15.75">
      <c r="B290" s="69" t="s">
        <v>122</v>
      </c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2:37" ht="15.75">
      <c r="B291" s="69" t="s">
        <v>123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2:37" ht="15">
      <c r="B292" s="233" t="s">
        <v>261</v>
      </c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2:37" ht="15">
      <c r="B293" s="6"/>
      <c r="C293" s="6"/>
      <c r="D293" s="6"/>
      <c r="E293" s="6"/>
      <c r="F293" s="6"/>
      <c r="G293" s="6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2:37" ht="15">
      <c r="B294" s="6"/>
      <c r="C294" s="6"/>
      <c r="D294" s="6"/>
      <c r="E294" s="6"/>
      <c r="F294" s="6"/>
      <c r="G294" s="6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2:37" ht="15.75">
      <c r="B295" s="35" t="s">
        <v>105</v>
      </c>
      <c r="C295" s="6"/>
      <c r="E295" s="6"/>
      <c r="F295" s="6"/>
      <c r="G295" s="51" t="s">
        <v>106</v>
      </c>
      <c r="H295" s="6"/>
      <c r="I295" s="34"/>
      <c r="J295" s="3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2:37" ht="15.75">
      <c r="B296" s="6"/>
      <c r="C296" s="6"/>
      <c r="E296" s="6"/>
      <c r="F296" s="6"/>
      <c r="G296" s="51"/>
      <c r="H296" s="6"/>
      <c r="I296" s="34"/>
      <c r="J296" s="3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2:37" ht="15.75">
      <c r="B297" s="6"/>
      <c r="C297" s="6"/>
      <c r="E297" s="6"/>
      <c r="F297" s="6"/>
      <c r="G297" s="51"/>
      <c r="H297" s="6"/>
      <c r="I297" s="34"/>
      <c r="J297" s="11"/>
      <c r="K297" s="6"/>
      <c r="L297" s="6"/>
      <c r="M297" s="6"/>
      <c r="N297" s="6"/>
      <c r="O297" s="6"/>
      <c r="P297" s="6"/>
      <c r="Q297" s="6"/>
      <c r="R297" s="6"/>
      <c r="S297" s="35" t="s">
        <v>27</v>
      </c>
      <c r="T297" s="35"/>
      <c r="U297" s="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2:37" ht="15.75">
      <c r="B298" s="36" t="s">
        <v>28</v>
      </c>
      <c r="C298" s="6"/>
      <c r="D298" s="6"/>
      <c r="E298" s="6"/>
      <c r="F298" s="6"/>
      <c r="G298" s="51" t="s">
        <v>27</v>
      </c>
      <c r="H298" s="6"/>
      <c r="I298" s="34"/>
      <c r="J298" s="3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2:37" ht="15">
      <c r="B299" s="6"/>
      <c r="C299" s="6"/>
      <c r="D299" s="6"/>
      <c r="E299" s="6"/>
      <c r="F299" s="6"/>
      <c r="G299" s="6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2:37" ht="15">
      <c r="B300" s="6"/>
      <c r="C300" s="6"/>
      <c r="D300" s="6"/>
      <c r="E300" s="6"/>
      <c r="F300" s="6"/>
      <c r="G300" s="6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2:37" ht="15">
      <c r="B301" s="6"/>
      <c r="C301" s="6"/>
      <c r="D301" s="6"/>
      <c r="E301" s="6"/>
      <c r="F301" s="6"/>
      <c r="G301" s="6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2:37" ht="15">
      <c r="B302" s="6"/>
      <c r="C302" s="6"/>
      <c r="D302" s="6"/>
      <c r="E302" s="6"/>
      <c r="F302" s="6"/>
      <c r="G302" s="6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2:37" ht="15">
      <c r="B303" s="6"/>
      <c r="C303" s="6"/>
      <c r="D303" s="6"/>
      <c r="E303" s="6"/>
      <c r="F303" s="6"/>
      <c r="G303" s="6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2:37" ht="15">
      <c r="B304" s="6"/>
      <c r="C304" s="6"/>
      <c r="D304" s="6"/>
      <c r="E304" s="6"/>
      <c r="F304" s="6"/>
      <c r="G304" s="6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2:37" ht="15">
      <c r="B305" s="6"/>
      <c r="C305" s="6"/>
      <c r="D305" s="6"/>
      <c r="E305" s="6"/>
      <c r="F305" s="6"/>
      <c r="G305" s="6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2:37" ht="15">
      <c r="B306" s="6"/>
      <c r="C306" s="6"/>
      <c r="D306" s="6"/>
      <c r="E306" s="6"/>
      <c r="F306" s="6"/>
      <c r="G306" s="6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2:37" ht="15">
      <c r="B307" s="6"/>
      <c r="C307" s="6"/>
      <c r="D307" s="6"/>
      <c r="E307" s="6"/>
      <c r="F307" s="6"/>
      <c r="G307" s="6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2:37" ht="15">
      <c r="B308" s="6"/>
      <c r="C308" s="6"/>
      <c r="D308" s="6"/>
      <c r="E308" s="6"/>
      <c r="F308" s="6"/>
      <c r="G308" s="6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2:37" ht="15">
      <c r="B309" s="6"/>
      <c r="C309" s="6"/>
      <c r="D309" s="6"/>
      <c r="E309" s="6"/>
      <c r="F309" s="6"/>
      <c r="G309" s="6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2:37" ht="15">
      <c r="B310" s="6"/>
      <c r="C310" s="6"/>
      <c r="D310" s="6"/>
      <c r="E310" s="6"/>
      <c r="F310" s="6"/>
      <c r="G310" s="6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2:37" ht="15">
      <c r="B311" s="6"/>
      <c r="C311" s="6"/>
      <c r="D311" s="6"/>
      <c r="E311" s="6"/>
      <c r="F311" s="6"/>
      <c r="G311" s="6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2:37" ht="15">
      <c r="B312" s="6"/>
      <c r="C312" s="6"/>
      <c r="D312" s="6"/>
      <c r="E312" s="6"/>
      <c r="F312" s="6"/>
      <c r="G312" s="6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2:37" ht="25.5" customHeight="1">
      <c r="B313" s="6"/>
      <c r="C313" s="6"/>
      <c r="D313" s="6"/>
      <c r="E313" s="6"/>
      <c r="F313" s="6"/>
      <c r="G313" s="6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2:37" ht="15">
      <c r="B314" s="6"/>
      <c r="C314" s="6"/>
      <c r="D314" s="6"/>
      <c r="E314" s="6"/>
      <c r="F314" s="6"/>
      <c r="G314" s="6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2:37" ht="15">
      <c r="B315" s="6"/>
      <c r="C315" s="6"/>
      <c r="D315" s="6"/>
      <c r="E315" s="6"/>
      <c r="F315" s="6"/>
      <c r="G315" s="6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2:37" ht="15">
      <c r="B316" s="6"/>
      <c r="C316" s="6"/>
      <c r="D316" s="6"/>
      <c r="E316" s="6"/>
      <c r="F316" s="6"/>
      <c r="G316" s="6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2:37" ht="15">
      <c r="B317" s="6"/>
      <c r="C317" s="6"/>
      <c r="D317" s="6"/>
      <c r="E317" s="6"/>
      <c r="F317" s="6"/>
      <c r="G317" s="6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2:37" ht="15">
      <c r="B318" s="6"/>
      <c r="C318" s="6"/>
      <c r="D318" s="6"/>
      <c r="E318" s="6"/>
      <c r="F318" s="6"/>
      <c r="G318" s="6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2:37" ht="15">
      <c r="B319" s="6"/>
      <c r="C319" s="6"/>
      <c r="D319" s="6"/>
      <c r="E319" s="6"/>
      <c r="F319" s="6"/>
      <c r="G319" s="6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2:37" ht="15">
      <c r="B320" s="6"/>
      <c r="C320" s="6"/>
      <c r="D320" s="6"/>
      <c r="E320" s="6"/>
      <c r="F320" s="6"/>
      <c r="G320" s="6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2:37" ht="15">
      <c r="B321" s="6"/>
      <c r="C321" s="6"/>
      <c r="D321" s="6"/>
      <c r="E321" s="6"/>
      <c r="F321" s="6"/>
      <c r="G321" s="6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2:37" ht="15">
      <c r="B322" s="6"/>
      <c r="C322" s="6"/>
      <c r="D322" s="6"/>
      <c r="E322" s="6"/>
      <c r="F322" s="6"/>
      <c r="G322" s="6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2:37" ht="15">
      <c r="B323" s="6"/>
      <c r="C323" s="6"/>
      <c r="D323" s="6"/>
      <c r="E323" s="6"/>
      <c r="F323" s="6"/>
      <c r="G323" s="6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2:37" ht="15">
      <c r="B324" s="6"/>
      <c r="C324" s="6"/>
      <c r="D324" s="6"/>
      <c r="E324" s="6"/>
      <c r="F324" s="6"/>
      <c r="G324" s="6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2:37" ht="15">
      <c r="B325" s="6"/>
      <c r="C325" s="6"/>
      <c r="D325" s="6"/>
      <c r="E325" s="6"/>
      <c r="F325" s="6"/>
      <c r="G325" s="6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2:37" ht="15">
      <c r="B326" s="6"/>
      <c r="C326" s="6"/>
      <c r="D326" s="6"/>
      <c r="E326" s="6"/>
      <c r="F326" s="6"/>
      <c r="G326" s="6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2:37" ht="15">
      <c r="B327" s="6"/>
      <c r="C327" s="6"/>
      <c r="D327" s="6"/>
      <c r="E327" s="6"/>
      <c r="F327" s="6"/>
      <c r="G327" s="6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2:37" ht="15">
      <c r="B328" s="6"/>
      <c r="C328" s="6"/>
      <c r="D328" s="6"/>
      <c r="E328" s="6"/>
      <c r="F328" s="6"/>
      <c r="G328" s="6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2:37" ht="15">
      <c r="B329" s="6"/>
      <c r="C329" s="6"/>
      <c r="D329" s="6"/>
      <c r="E329" s="6"/>
      <c r="F329" s="6"/>
      <c r="G329" s="6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2:37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2:37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2:37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2:37" ht="36" customHeight="1">
      <c r="B333" s="237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2:37" ht="23.25" customHeight="1">
      <c r="B334" s="6"/>
      <c r="C334" s="6"/>
      <c r="D334" s="6"/>
      <c r="E334" s="6"/>
      <c r="F334" s="6"/>
      <c r="G334" s="6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2:37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2:37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2:37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2:37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2:37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2:37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2:37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2:37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2:37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2:37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2:37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2:37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2:37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2:21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2:21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2:21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2:21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2:21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2:21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2:21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2:21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2:21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2:21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2:21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2:21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2:21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2:21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2:21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2:21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2:21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2:21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</sheetData>
  <sheetProtection/>
  <mergeCells count="33">
    <mergeCell ref="B333:U333"/>
    <mergeCell ref="B6:U6"/>
    <mergeCell ref="A1:U1"/>
    <mergeCell ref="B148:U148"/>
    <mergeCell ref="A202:U202"/>
    <mergeCell ref="B234:U234"/>
    <mergeCell ref="B249:U249"/>
    <mergeCell ref="O3:O4"/>
    <mergeCell ref="P3:P4"/>
    <mergeCell ref="R2:R4"/>
    <mergeCell ref="B273:U273"/>
    <mergeCell ref="B277:U277"/>
    <mergeCell ref="B292:U292"/>
    <mergeCell ref="K2:K4"/>
    <mergeCell ref="L2:L4"/>
    <mergeCell ref="M2:P2"/>
    <mergeCell ref="V2:V4"/>
    <mergeCell ref="W2:W4"/>
    <mergeCell ref="D3:E3"/>
    <mergeCell ref="F3:G3"/>
    <mergeCell ref="H3:H4"/>
    <mergeCell ref="M3:M4"/>
    <mergeCell ref="N3:N4"/>
    <mergeCell ref="Q2:Q4"/>
    <mergeCell ref="S2:S4"/>
    <mergeCell ref="A2:A4"/>
    <mergeCell ref="T2:T4"/>
    <mergeCell ref="U2:U4"/>
    <mergeCell ref="B2:B4"/>
    <mergeCell ref="C2:C4"/>
    <mergeCell ref="D2:H2"/>
    <mergeCell ref="I2:I4"/>
    <mergeCell ref="J2:J4"/>
  </mergeCells>
  <printOptions/>
  <pageMargins left="0.3937007874015748" right="0.1968503937007874" top="0.1968503937007874" bottom="0.1968503937007874" header="0.5118110236220472" footer="0.5118110236220472"/>
  <pageSetup fitToHeight="4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7"/>
  <sheetViews>
    <sheetView tabSelected="1" zoomScale="50" zoomScaleNormal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10.140625" style="2" customWidth="1"/>
    <col min="2" max="2" width="160.8515625" style="2" customWidth="1"/>
    <col min="3" max="3" width="15.57421875" style="2" customWidth="1"/>
    <col min="4" max="4" width="7.00390625" style="2" hidden="1" customWidth="1"/>
    <col min="5" max="5" width="18.421875" style="2" customWidth="1"/>
    <col min="6" max="6" width="0.13671875" style="2" customWidth="1"/>
    <col min="7" max="7" width="9.421875" style="2" hidden="1" customWidth="1"/>
    <col min="8" max="8" width="11.57421875" style="2" hidden="1" customWidth="1"/>
    <col min="9" max="9" width="8.7109375" style="2" hidden="1" customWidth="1"/>
    <col min="10" max="10" width="11.8515625" style="2" hidden="1" customWidth="1"/>
    <col min="11" max="11" width="12.00390625" style="2" hidden="1" customWidth="1"/>
    <col min="12" max="12" width="10.421875" style="2" hidden="1" customWidth="1"/>
    <col min="13" max="13" width="0.13671875" style="2" hidden="1" customWidth="1"/>
    <col min="14" max="14" width="9.8515625" style="2" hidden="1" customWidth="1"/>
    <col min="15" max="15" width="10.7109375" style="2" hidden="1" customWidth="1"/>
    <col min="16" max="16" width="11.57421875" style="2" hidden="1" customWidth="1"/>
    <col min="17" max="18" width="8.57421875" style="2" hidden="1" customWidth="1"/>
    <col min="19" max="19" width="10.7109375" style="2" hidden="1" customWidth="1"/>
    <col min="20" max="20" width="14.7109375" style="2" hidden="1" customWidth="1"/>
    <col min="21" max="21" width="21.28125" style="2" customWidth="1"/>
    <col min="22" max="23" width="9.140625" style="2" customWidth="1"/>
    <col min="24" max="16384" width="9.140625" style="2" customWidth="1"/>
  </cols>
  <sheetData>
    <row r="1" spans="1:33" s="280" customFormat="1" ht="27.75" thickBot="1">
      <c r="A1" s="277" t="s">
        <v>391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</row>
    <row r="2" spans="1:33" ht="0.75" customHeight="1" thickBot="1">
      <c r="A2" s="271" t="s">
        <v>253</v>
      </c>
      <c r="B2" s="273" t="s">
        <v>392</v>
      </c>
      <c r="C2" s="263" t="s">
        <v>4</v>
      </c>
      <c r="D2" s="275"/>
      <c r="E2" s="275"/>
      <c r="F2" s="275"/>
      <c r="G2" s="276"/>
      <c r="H2" s="259" t="s">
        <v>88</v>
      </c>
      <c r="I2" s="259" t="s">
        <v>89</v>
      </c>
      <c r="J2" s="259" t="s">
        <v>370</v>
      </c>
      <c r="K2" s="259" t="s">
        <v>91</v>
      </c>
      <c r="L2" s="263" t="s">
        <v>85</v>
      </c>
      <c r="M2" s="264"/>
      <c r="N2" s="264"/>
      <c r="O2" s="264"/>
      <c r="P2" s="259" t="s">
        <v>92</v>
      </c>
      <c r="Q2" s="259" t="s">
        <v>361</v>
      </c>
      <c r="R2" s="259" t="s">
        <v>87</v>
      </c>
      <c r="S2" s="259" t="s">
        <v>2</v>
      </c>
      <c r="T2" s="222" t="s">
        <v>255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8.5" customHeight="1" hidden="1" thickBot="1">
      <c r="A3" s="272"/>
      <c r="B3" s="274"/>
      <c r="C3" s="263" t="s">
        <v>5</v>
      </c>
      <c r="D3" s="268"/>
      <c r="E3" s="263" t="s">
        <v>6</v>
      </c>
      <c r="F3" s="268"/>
      <c r="G3" s="259" t="s">
        <v>7</v>
      </c>
      <c r="H3" s="260"/>
      <c r="I3" s="260"/>
      <c r="J3" s="261"/>
      <c r="K3" s="262"/>
      <c r="L3" s="270" t="s">
        <v>93</v>
      </c>
      <c r="M3" s="270" t="s">
        <v>94</v>
      </c>
      <c r="N3" s="270" t="s">
        <v>95</v>
      </c>
      <c r="O3" s="270" t="s">
        <v>96</v>
      </c>
      <c r="P3" s="260"/>
      <c r="Q3" s="260"/>
      <c r="R3" s="261"/>
      <c r="S3" s="260"/>
      <c r="T3" s="22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72.75" customHeight="1">
      <c r="A4" s="272"/>
      <c r="B4" s="274"/>
      <c r="C4" s="137" t="s">
        <v>374</v>
      </c>
      <c r="D4" s="137" t="s">
        <v>9</v>
      </c>
      <c r="E4" s="137" t="s">
        <v>375</v>
      </c>
      <c r="F4" s="137" t="s">
        <v>9</v>
      </c>
      <c r="G4" s="269"/>
      <c r="H4" s="260"/>
      <c r="I4" s="260"/>
      <c r="J4" s="261"/>
      <c r="K4" s="262"/>
      <c r="L4" s="270"/>
      <c r="M4" s="270"/>
      <c r="N4" s="270"/>
      <c r="O4" s="270"/>
      <c r="P4" s="260"/>
      <c r="Q4" s="260"/>
      <c r="R4" s="261"/>
      <c r="S4" s="260"/>
      <c r="T4" s="26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7.25" customHeight="1">
      <c r="A5" s="281"/>
      <c r="B5" s="282">
        <v>1</v>
      </c>
      <c r="C5" s="283">
        <v>3</v>
      </c>
      <c r="D5" s="283">
        <v>4</v>
      </c>
      <c r="E5" s="283">
        <v>4</v>
      </c>
      <c r="F5" s="283">
        <v>6</v>
      </c>
      <c r="G5" s="284">
        <v>7</v>
      </c>
      <c r="H5" s="285">
        <v>8</v>
      </c>
      <c r="I5" s="285">
        <v>9</v>
      </c>
      <c r="J5" s="286">
        <v>10</v>
      </c>
      <c r="K5" s="287">
        <v>11</v>
      </c>
      <c r="L5" s="288">
        <v>12</v>
      </c>
      <c r="M5" s="288">
        <v>13</v>
      </c>
      <c r="N5" s="288">
        <v>14</v>
      </c>
      <c r="O5" s="288">
        <v>15</v>
      </c>
      <c r="P5" s="285">
        <v>17</v>
      </c>
      <c r="Q5" s="285">
        <v>18</v>
      </c>
      <c r="R5" s="285"/>
      <c r="S5" s="285">
        <v>19</v>
      </c>
      <c r="T5" s="4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0.75" customHeight="1">
      <c r="A6" s="289" t="s">
        <v>10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4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6.25">
      <c r="A7" s="138">
        <v>1</v>
      </c>
      <c r="B7" s="204" t="s">
        <v>124</v>
      </c>
      <c r="C7" s="179">
        <v>72</v>
      </c>
      <c r="D7" s="179">
        <v>75</v>
      </c>
      <c r="E7" s="179">
        <v>88</v>
      </c>
      <c r="F7" s="179">
        <v>6</v>
      </c>
      <c r="G7" s="205">
        <f aca="true" t="shared" si="0" ref="G7:G69">C7*D7+E7*F7</f>
        <v>5928</v>
      </c>
      <c r="H7" s="205">
        <f>G7*0.518</f>
        <v>3070.704</v>
      </c>
      <c r="I7" s="205">
        <f>(G7+H7)*0.302</f>
        <v>2717.608608</v>
      </c>
      <c r="J7" s="205">
        <f>SUM(G7:I7)</f>
        <v>11716.312608</v>
      </c>
      <c r="K7" s="205">
        <f aca="true" t="shared" si="1" ref="K7:K69">SUM(L7:O7)</f>
        <v>6971.55749113824</v>
      </c>
      <c r="L7" s="205">
        <f>J7*0.265</f>
        <v>3104.8228411200002</v>
      </c>
      <c r="M7" s="205">
        <f>L7*0.302</f>
        <v>937.6564980182401</v>
      </c>
      <c r="N7" s="205">
        <f>J7*0.15</f>
        <v>1757.4468912</v>
      </c>
      <c r="O7" s="205">
        <f>J7*0.1</f>
        <v>1171.6312608</v>
      </c>
      <c r="P7" s="205">
        <f>J7+K7</f>
        <v>18687.87009913824</v>
      </c>
      <c r="Q7" s="205">
        <f>P7*0.03</f>
        <v>560.6361029741472</v>
      </c>
      <c r="R7" s="205"/>
      <c r="S7" s="205">
        <f aca="true" t="shared" si="2" ref="S7:S20">P7+Q7+R7</f>
        <v>19248.506202112385</v>
      </c>
      <c r="T7" s="4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6.25">
      <c r="A8" s="139">
        <v>2</v>
      </c>
      <c r="B8" s="140" t="s">
        <v>125</v>
      </c>
      <c r="C8" s="178">
        <v>96</v>
      </c>
      <c r="D8" s="179">
        <v>75</v>
      </c>
      <c r="E8" s="178">
        <v>224</v>
      </c>
      <c r="F8" s="178">
        <v>6</v>
      </c>
      <c r="G8" s="177">
        <f t="shared" si="0"/>
        <v>8544</v>
      </c>
      <c r="H8" s="177">
        <f>G8*0.518</f>
        <v>4425.792</v>
      </c>
      <c r="I8" s="177">
        <f>(G8+H8)*0.302</f>
        <v>3916.8771840000004</v>
      </c>
      <c r="J8" s="177">
        <f>SUM(G8:I8)</f>
        <v>16886.669184000002</v>
      </c>
      <c r="K8" s="177">
        <f t="shared" si="1"/>
        <v>14860.775481995523</v>
      </c>
      <c r="L8" s="177">
        <f>J8*0.265</f>
        <v>4474.967333760001</v>
      </c>
      <c r="M8" s="177">
        <f>L8*0.302</f>
        <v>1351.4401347955202</v>
      </c>
      <c r="N8" s="177">
        <f>J8*0.333</f>
        <v>5623.260838272001</v>
      </c>
      <c r="O8" s="177">
        <f>J8*0.202</f>
        <v>3411.1071751680006</v>
      </c>
      <c r="P8" s="177">
        <f>J8+K8</f>
        <v>31747.444665995525</v>
      </c>
      <c r="Q8" s="177">
        <f>P8*0.1</f>
        <v>3174.7444665995527</v>
      </c>
      <c r="R8" s="177"/>
      <c r="S8" s="177">
        <f t="shared" si="2"/>
        <v>34922.18913259508</v>
      </c>
      <c r="T8" s="4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.25">
      <c r="A9" s="139">
        <v>3</v>
      </c>
      <c r="B9" s="141" t="s">
        <v>126</v>
      </c>
      <c r="C9" s="178">
        <v>96</v>
      </c>
      <c r="D9" s="179">
        <v>75</v>
      </c>
      <c r="E9" s="178">
        <v>224</v>
      </c>
      <c r="F9" s="178">
        <v>6</v>
      </c>
      <c r="G9" s="177">
        <f t="shared" si="0"/>
        <v>8544</v>
      </c>
      <c r="H9" s="177">
        <f aca="true" t="shared" si="3" ref="H9:H71">G9*0.518</f>
        <v>4425.792</v>
      </c>
      <c r="I9" s="177">
        <f aca="true" t="shared" si="4" ref="I9:I71">(G9+H9)*0.302</f>
        <v>3916.8771840000004</v>
      </c>
      <c r="J9" s="177">
        <f aca="true" t="shared" si="5" ref="J9:J71">SUM(G9:I9)</f>
        <v>16886.669184000002</v>
      </c>
      <c r="K9" s="177">
        <f t="shared" si="1"/>
        <v>14860.775481995523</v>
      </c>
      <c r="L9" s="177">
        <f aca="true" t="shared" si="6" ref="L9:L71">J9*0.265</f>
        <v>4474.967333760001</v>
      </c>
      <c r="M9" s="177">
        <f aca="true" t="shared" si="7" ref="M9:M71">L9*0.302</f>
        <v>1351.4401347955202</v>
      </c>
      <c r="N9" s="177">
        <f aca="true" t="shared" si="8" ref="N9:N71">J9*0.333</f>
        <v>5623.260838272001</v>
      </c>
      <c r="O9" s="177">
        <f aca="true" t="shared" si="9" ref="O9:O71">J9*0.202</f>
        <v>3411.1071751680006</v>
      </c>
      <c r="P9" s="177">
        <f aca="true" t="shared" si="10" ref="P9:P71">J9+K9</f>
        <v>31747.444665995525</v>
      </c>
      <c r="Q9" s="177">
        <f aca="true" t="shared" si="11" ref="Q9:Q71">P9*0.1</f>
        <v>3174.7444665995527</v>
      </c>
      <c r="R9" s="177"/>
      <c r="S9" s="177">
        <f t="shared" si="2"/>
        <v>34922.18913259508</v>
      </c>
      <c r="T9" s="4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6.25">
      <c r="A10" s="139">
        <v>4</v>
      </c>
      <c r="B10" s="141" t="s">
        <v>127</v>
      </c>
      <c r="C10" s="178">
        <v>88</v>
      </c>
      <c r="D10" s="179">
        <v>75</v>
      </c>
      <c r="E10" s="178">
        <v>240</v>
      </c>
      <c r="F10" s="178">
        <v>6</v>
      </c>
      <c r="G10" s="177">
        <f t="shared" si="0"/>
        <v>8040</v>
      </c>
      <c r="H10" s="177">
        <f t="shared" si="3"/>
        <v>4164.72</v>
      </c>
      <c r="I10" s="177">
        <f t="shared" si="4"/>
        <v>3685.82544</v>
      </c>
      <c r="J10" s="177">
        <f t="shared" si="5"/>
        <v>15890.545440000002</v>
      </c>
      <c r="K10" s="177">
        <f t="shared" si="1"/>
        <v>13984.156703563203</v>
      </c>
      <c r="L10" s="177">
        <f t="shared" si="6"/>
        <v>4210.994541600001</v>
      </c>
      <c r="M10" s="177">
        <f t="shared" si="7"/>
        <v>1271.7203515632002</v>
      </c>
      <c r="N10" s="177">
        <f t="shared" si="8"/>
        <v>5291.551631520001</v>
      </c>
      <c r="O10" s="177">
        <f t="shared" si="9"/>
        <v>3209.8901788800003</v>
      </c>
      <c r="P10" s="177">
        <f t="shared" si="10"/>
        <v>29874.702143563205</v>
      </c>
      <c r="Q10" s="177">
        <f t="shared" si="11"/>
        <v>2987.470214356321</v>
      </c>
      <c r="R10" s="177"/>
      <c r="S10" s="177">
        <f t="shared" si="2"/>
        <v>32862.172357919524</v>
      </c>
      <c r="T10" s="4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6.25">
      <c r="A11" s="139">
        <v>5</v>
      </c>
      <c r="B11" s="141" t="s">
        <v>128</v>
      </c>
      <c r="C11" s="178">
        <v>96</v>
      </c>
      <c r="D11" s="179">
        <v>75</v>
      </c>
      <c r="E11" s="178">
        <v>80</v>
      </c>
      <c r="F11" s="178">
        <v>6</v>
      </c>
      <c r="G11" s="177">
        <f t="shared" si="0"/>
        <v>7680</v>
      </c>
      <c r="H11" s="177">
        <f t="shared" si="3"/>
        <v>3978.2400000000002</v>
      </c>
      <c r="I11" s="177">
        <f t="shared" si="4"/>
        <v>3520.7884799999997</v>
      </c>
      <c r="J11" s="177">
        <f t="shared" si="5"/>
        <v>15179.028479999999</v>
      </c>
      <c r="K11" s="177">
        <f t="shared" si="1"/>
        <v>11612.412158054402</v>
      </c>
      <c r="L11" s="177">
        <f t="shared" si="6"/>
        <v>4022.4425472</v>
      </c>
      <c r="M11" s="177">
        <f t="shared" si="7"/>
        <v>1214.7776492543999</v>
      </c>
      <c r="N11" s="177">
        <f>J11*0.28</f>
        <v>4250.1279744</v>
      </c>
      <c r="O11" s="177">
        <f>J11*0.14</f>
        <v>2125.0639872</v>
      </c>
      <c r="P11" s="177">
        <f t="shared" si="10"/>
        <v>26791.440638054402</v>
      </c>
      <c r="Q11" s="177">
        <f>P11*0.01</f>
        <v>267.91440638054405</v>
      </c>
      <c r="R11" s="177"/>
      <c r="S11" s="177">
        <f t="shared" si="2"/>
        <v>27059.355044434946</v>
      </c>
      <c r="T11" s="44" t="s">
        <v>244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6.25">
      <c r="A12" s="139">
        <v>6</v>
      </c>
      <c r="B12" s="141" t="s">
        <v>129</v>
      </c>
      <c r="C12" s="178">
        <v>72</v>
      </c>
      <c r="D12" s="179">
        <v>75</v>
      </c>
      <c r="E12" s="178">
        <v>104</v>
      </c>
      <c r="F12" s="178">
        <v>6</v>
      </c>
      <c r="G12" s="177">
        <f t="shared" si="0"/>
        <v>6024</v>
      </c>
      <c r="H12" s="177">
        <f t="shared" si="3"/>
        <v>3120.4320000000002</v>
      </c>
      <c r="I12" s="177">
        <f t="shared" si="4"/>
        <v>2761.618464</v>
      </c>
      <c r="J12" s="177">
        <f t="shared" si="5"/>
        <v>11906.050464</v>
      </c>
      <c r="K12" s="177">
        <f t="shared" si="1"/>
        <v>10477.681589833921</v>
      </c>
      <c r="L12" s="177">
        <f t="shared" si="6"/>
        <v>3155.1033729600003</v>
      </c>
      <c r="M12" s="177">
        <f t="shared" si="7"/>
        <v>952.8412186339201</v>
      </c>
      <c r="N12" s="177">
        <f t="shared" si="8"/>
        <v>3964.7148045120002</v>
      </c>
      <c r="O12" s="177">
        <f t="shared" si="9"/>
        <v>2405.0221937280003</v>
      </c>
      <c r="P12" s="177">
        <f t="shared" si="10"/>
        <v>22383.73205383392</v>
      </c>
      <c r="Q12" s="177">
        <f t="shared" si="11"/>
        <v>2238.373205383392</v>
      </c>
      <c r="R12" s="177"/>
      <c r="S12" s="177">
        <f t="shared" si="2"/>
        <v>24622.10525921731</v>
      </c>
      <c r="T12" s="44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.25">
      <c r="A13" s="139">
        <v>7</v>
      </c>
      <c r="B13" s="141" t="s">
        <v>130</v>
      </c>
      <c r="C13" s="178">
        <v>72</v>
      </c>
      <c r="D13" s="179">
        <v>75</v>
      </c>
      <c r="E13" s="178">
        <v>104</v>
      </c>
      <c r="F13" s="178">
        <v>6</v>
      </c>
      <c r="G13" s="177">
        <f t="shared" si="0"/>
        <v>6024</v>
      </c>
      <c r="H13" s="177">
        <f t="shared" si="3"/>
        <v>3120.4320000000002</v>
      </c>
      <c r="I13" s="177">
        <f t="shared" si="4"/>
        <v>2761.618464</v>
      </c>
      <c r="J13" s="177">
        <f t="shared" si="5"/>
        <v>11906.050464</v>
      </c>
      <c r="K13" s="177">
        <f t="shared" si="1"/>
        <v>10477.681589833921</v>
      </c>
      <c r="L13" s="177">
        <f t="shared" si="6"/>
        <v>3155.1033729600003</v>
      </c>
      <c r="M13" s="177">
        <f t="shared" si="7"/>
        <v>952.8412186339201</v>
      </c>
      <c r="N13" s="177">
        <f t="shared" si="8"/>
        <v>3964.7148045120002</v>
      </c>
      <c r="O13" s="177">
        <f t="shared" si="9"/>
        <v>2405.0221937280003</v>
      </c>
      <c r="P13" s="177">
        <f t="shared" si="10"/>
        <v>22383.73205383392</v>
      </c>
      <c r="Q13" s="177">
        <f t="shared" si="11"/>
        <v>2238.373205383392</v>
      </c>
      <c r="R13" s="177"/>
      <c r="S13" s="177">
        <f t="shared" si="2"/>
        <v>24622.10525921731</v>
      </c>
      <c r="T13" s="4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6.25">
      <c r="A14" s="139">
        <v>8</v>
      </c>
      <c r="B14" s="141" t="s">
        <v>131</v>
      </c>
      <c r="C14" s="178">
        <v>72</v>
      </c>
      <c r="D14" s="179">
        <v>75</v>
      </c>
      <c r="E14" s="178">
        <v>104</v>
      </c>
      <c r="F14" s="178">
        <v>6</v>
      </c>
      <c r="G14" s="177">
        <f t="shared" si="0"/>
        <v>6024</v>
      </c>
      <c r="H14" s="177">
        <f t="shared" si="3"/>
        <v>3120.4320000000002</v>
      </c>
      <c r="I14" s="177">
        <f t="shared" si="4"/>
        <v>2761.618464</v>
      </c>
      <c r="J14" s="177">
        <f t="shared" si="5"/>
        <v>11906.050464</v>
      </c>
      <c r="K14" s="177">
        <f t="shared" si="1"/>
        <v>9144.203937865921</v>
      </c>
      <c r="L14" s="177">
        <f t="shared" si="6"/>
        <v>3155.1033729600003</v>
      </c>
      <c r="M14" s="177">
        <f t="shared" si="7"/>
        <v>952.8412186339201</v>
      </c>
      <c r="N14" s="177">
        <f>J14*0.275</f>
        <v>3274.1638776000004</v>
      </c>
      <c r="O14" s="177">
        <f>J14*0.148</f>
        <v>1762.095468672</v>
      </c>
      <c r="P14" s="177">
        <f t="shared" si="10"/>
        <v>21050.25440186592</v>
      </c>
      <c r="Q14" s="177">
        <f>P14*0.01</f>
        <v>210.50254401865922</v>
      </c>
      <c r="R14" s="177"/>
      <c r="S14" s="177">
        <f t="shared" si="2"/>
        <v>21260.75694588458</v>
      </c>
      <c r="T14" s="4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6.25">
      <c r="A15" s="139">
        <v>9</v>
      </c>
      <c r="B15" s="141" t="s">
        <v>132</v>
      </c>
      <c r="C15" s="178">
        <v>112</v>
      </c>
      <c r="D15" s="179">
        <v>75</v>
      </c>
      <c r="E15" s="178">
        <v>192</v>
      </c>
      <c r="F15" s="178">
        <v>6</v>
      </c>
      <c r="G15" s="177">
        <f t="shared" si="0"/>
        <v>9552</v>
      </c>
      <c r="H15" s="177">
        <f t="shared" si="3"/>
        <v>4947.936000000001</v>
      </c>
      <c r="I15" s="177">
        <f t="shared" si="4"/>
        <v>4378.980672000001</v>
      </c>
      <c r="J15" s="177">
        <f t="shared" si="5"/>
        <v>18878.916672000003</v>
      </c>
      <c r="K15" s="177">
        <f t="shared" si="1"/>
        <v>14537.332204940163</v>
      </c>
      <c r="L15" s="177">
        <f t="shared" si="6"/>
        <v>5002.912918080001</v>
      </c>
      <c r="M15" s="177">
        <f t="shared" si="7"/>
        <v>1510.8797012601603</v>
      </c>
      <c r="N15" s="177">
        <f>J15*0.275</f>
        <v>5191.702084800001</v>
      </c>
      <c r="O15" s="177">
        <f>J15*0.15</f>
        <v>2831.8375008000003</v>
      </c>
      <c r="P15" s="177">
        <f t="shared" si="10"/>
        <v>33416.24887694017</v>
      </c>
      <c r="Q15" s="177">
        <f>P15*0.01</f>
        <v>334.1624887694017</v>
      </c>
      <c r="R15" s="177"/>
      <c r="S15" s="177">
        <f t="shared" si="2"/>
        <v>33750.41136570957</v>
      </c>
      <c r="T15" s="4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6.25">
      <c r="A16" s="139">
        <v>10</v>
      </c>
      <c r="B16" s="141" t="s">
        <v>133</v>
      </c>
      <c r="C16" s="178">
        <v>72</v>
      </c>
      <c r="D16" s="179">
        <v>75</v>
      </c>
      <c r="E16" s="178">
        <v>104</v>
      </c>
      <c r="F16" s="178">
        <v>6</v>
      </c>
      <c r="G16" s="177">
        <f t="shared" si="0"/>
        <v>6024</v>
      </c>
      <c r="H16" s="177">
        <f t="shared" si="3"/>
        <v>3120.4320000000002</v>
      </c>
      <c r="I16" s="177">
        <f t="shared" si="4"/>
        <v>2761.618464</v>
      </c>
      <c r="J16" s="177">
        <f t="shared" si="5"/>
        <v>11906.050464</v>
      </c>
      <c r="K16" s="177">
        <f t="shared" si="1"/>
        <v>10477.681589833921</v>
      </c>
      <c r="L16" s="177">
        <f t="shared" si="6"/>
        <v>3155.1033729600003</v>
      </c>
      <c r="M16" s="177">
        <f t="shared" si="7"/>
        <v>952.8412186339201</v>
      </c>
      <c r="N16" s="177">
        <f t="shared" si="8"/>
        <v>3964.7148045120002</v>
      </c>
      <c r="O16" s="177">
        <f t="shared" si="9"/>
        <v>2405.0221937280003</v>
      </c>
      <c r="P16" s="177">
        <f t="shared" si="10"/>
        <v>22383.73205383392</v>
      </c>
      <c r="Q16" s="177">
        <f t="shared" si="11"/>
        <v>2238.373205383392</v>
      </c>
      <c r="R16" s="177"/>
      <c r="S16" s="177">
        <f t="shared" si="2"/>
        <v>24622.10525921731</v>
      </c>
      <c r="T16" s="4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6.25">
      <c r="A17" s="139">
        <v>11</v>
      </c>
      <c r="B17" s="141" t="s">
        <v>134</v>
      </c>
      <c r="C17" s="178">
        <v>72</v>
      </c>
      <c r="D17" s="179">
        <v>75</v>
      </c>
      <c r="E17" s="178">
        <v>192</v>
      </c>
      <c r="F17" s="178">
        <v>6</v>
      </c>
      <c r="G17" s="177">
        <f t="shared" si="0"/>
        <v>6552</v>
      </c>
      <c r="H17" s="177">
        <f t="shared" si="3"/>
        <v>3393.936</v>
      </c>
      <c r="I17" s="177">
        <f t="shared" si="4"/>
        <v>3003.6726719999997</v>
      </c>
      <c r="J17" s="177">
        <f t="shared" si="5"/>
        <v>12949.608671999998</v>
      </c>
      <c r="K17" s="177">
        <f t="shared" si="1"/>
        <v>11396.044119620161</v>
      </c>
      <c r="L17" s="177">
        <f t="shared" si="6"/>
        <v>3431.6462980799997</v>
      </c>
      <c r="M17" s="177">
        <f t="shared" si="7"/>
        <v>1036.3571820201598</v>
      </c>
      <c r="N17" s="177">
        <f t="shared" si="8"/>
        <v>4312.219687776</v>
      </c>
      <c r="O17" s="177">
        <f t="shared" si="9"/>
        <v>2615.820951744</v>
      </c>
      <c r="P17" s="177">
        <f t="shared" si="10"/>
        <v>24345.65279162016</v>
      </c>
      <c r="Q17" s="177">
        <f t="shared" si="11"/>
        <v>2434.565279162016</v>
      </c>
      <c r="R17" s="177"/>
      <c r="S17" s="177">
        <f t="shared" si="2"/>
        <v>26780.218070782175</v>
      </c>
      <c r="T17" s="4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25" customFormat="1" ht="26.25">
      <c r="A18" s="142">
        <v>12</v>
      </c>
      <c r="B18" s="143" t="s">
        <v>135</v>
      </c>
      <c r="C18" s="180">
        <v>192</v>
      </c>
      <c r="D18" s="181">
        <v>75</v>
      </c>
      <c r="E18" s="180">
        <v>288</v>
      </c>
      <c r="F18" s="180">
        <v>6</v>
      </c>
      <c r="G18" s="182">
        <f t="shared" si="0"/>
        <v>16128</v>
      </c>
      <c r="H18" s="182">
        <f t="shared" si="3"/>
        <v>8354.304</v>
      </c>
      <c r="I18" s="182">
        <f t="shared" si="4"/>
        <v>7393.6558079999995</v>
      </c>
      <c r="J18" s="182">
        <f t="shared" si="5"/>
        <v>31875.959808</v>
      </c>
      <c r="K18" s="182">
        <f t="shared" si="1"/>
        <v>28051.80090983424</v>
      </c>
      <c r="L18" s="182">
        <f t="shared" si="6"/>
        <v>8447.12934912</v>
      </c>
      <c r="M18" s="182">
        <f t="shared" si="7"/>
        <v>2551.03306343424</v>
      </c>
      <c r="N18" s="182">
        <f t="shared" si="8"/>
        <v>10614.694616064</v>
      </c>
      <c r="O18" s="182">
        <f t="shared" si="9"/>
        <v>6438.943881216001</v>
      </c>
      <c r="P18" s="182">
        <f t="shared" si="10"/>
        <v>59927.760717834244</v>
      </c>
      <c r="Q18" s="182">
        <f t="shared" si="11"/>
        <v>5992.776071783424</v>
      </c>
      <c r="R18" s="182"/>
      <c r="S18" s="182">
        <f t="shared" si="2"/>
        <v>65920.53678961768</v>
      </c>
      <c r="T18" s="123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1:33" s="125" customFormat="1" ht="26.25">
      <c r="A19" s="142">
        <v>13</v>
      </c>
      <c r="B19" s="143" t="s">
        <v>264</v>
      </c>
      <c r="C19" s="180">
        <v>104</v>
      </c>
      <c r="D19" s="181">
        <v>75</v>
      </c>
      <c r="E19" s="180"/>
      <c r="F19" s="180">
        <v>6</v>
      </c>
      <c r="G19" s="182">
        <f>C19*D19+E19*F19</f>
        <v>7800</v>
      </c>
      <c r="H19" s="182">
        <f>G19*0.518</f>
        <v>4040.4</v>
      </c>
      <c r="I19" s="182">
        <f>(G19+H19)*0.302</f>
        <v>3575.8008</v>
      </c>
      <c r="J19" s="182">
        <f>SUM(G19:I19)</f>
        <v>15416.200799999999</v>
      </c>
      <c r="K19" s="182">
        <f>SUM(L19:O19)</f>
        <v>15370.414683624</v>
      </c>
      <c r="L19" s="182">
        <f>J19*0.265</f>
        <v>4085.293212</v>
      </c>
      <c r="M19" s="182">
        <f>L19*0.302</f>
        <v>1233.758550024</v>
      </c>
      <c r="N19" s="182">
        <f>J19*0.45</f>
        <v>6937.29036</v>
      </c>
      <c r="O19" s="182">
        <f>J19*0.202</f>
        <v>3114.0725616</v>
      </c>
      <c r="P19" s="182">
        <f>J19+K19</f>
        <v>30786.615483624</v>
      </c>
      <c r="Q19" s="182">
        <f>P19*0.1</f>
        <v>3078.6615483624</v>
      </c>
      <c r="R19" s="182">
        <v>14000</v>
      </c>
      <c r="S19" s="182">
        <f>P19+Q19+R19</f>
        <v>47865.2770319864</v>
      </c>
      <c r="T19" s="123" t="s">
        <v>265</v>
      </c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s="125" customFormat="1" ht="30" customHeight="1">
      <c r="A20" s="142">
        <v>14</v>
      </c>
      <c r="B20" s="143" t="s">
        <v>266</v>
      </c>
      <c r="C20" s="180">
        <v>104</v>
      </c>
      <c r="D20" s="181">
        <v>75</v>
      </c>
      <c r="E20" s="180"/>
      <c r="F20" s="180">
        <v>6</v>
      </c>
      <c r="G20" s="182">
        <f t="shared" si="0"/>
        <v>7800</v>
      </c>
      <c r="H20" s="182">
        <f t="shared" si="3"/>
        <v>4040.4</v>
      </c>
      <c r="I20" s="182">
        <f t="shared" si="4"/>
        <v>3575.8008</v>
      </c>
      <c r="J20" s="182">
        <f t="shared" si="5"/>
        <v>15416.200799999999</v>
      </c>
      <c r="K20" s="182">
        <f t="shared" si="1"/>
        <v>12256.342122024</v>
      </c>
      <c r="L20" s="182">
        <f t="shared" si="6"/>
        <v>4085.293212</v>
      </c>
      <c r="M20" s="182">
        <f t="shared" si="7"/>
        <v>1233.758550024</v>
      </c>
      <c r="N20" s="182">
        <f>J20*0.29</f>
        <v>4470.698232</v>
      </c>
      <c r="O20" s="182">
        <f>J20*0.16</f>
        <v>2466.592128</v>
      </c>
      <c r="P20" s="182">
        <f t="shared" si="10"/>
        <v>27672.542922023997</v>
      </c>
      <c r="Q20" s="182">
        <f>P20*0.05</f>
        <v>1383.6271461012</v>
      </c>
      <c r="R20" s="182"/>
      <c r="S20" s="182">
        <f t="shared" si="2"/>
        <v>29056.170068125197</v>
      </c>
      <c r="T20" s="123" t="s">
        <v>245</v>
      </c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s="125" customFormat="1" ht="26.25">
      <c r="A21" s="142">
        <v>15</v>
      </c>
      <c r="B21" s="143" t="s">
        <v>136</v>
      </c>
      <c r="C21" s="180">
        <v>192</v>
      </c>
      <c r="D21" s="181">
        <v>75</v>
      </c>
      <c r="E21" s="180">
        <v>288</v>
      </c>
      <c r="F21" s="180">
        <v>6</v>
      </c>
      <c r="G21" s="182">
        <f>C21*D21+E21*F21</f>
        <v>16128</v>
      </c>
      <c r="H21" s="182">
        <f t="shared" si="3"/>
        <v>8354.304</v>
      </c>
      <c r="I21" s="182">
        <f t="shared" si="4"/>
        <v>7393.6558079999995</v>
      </c>
      <c r="J21" s="182">
        <f t="shared" si="5"/>
        <v>31875.959808</v>
      </c>
      <c r="K21" s="182">
        <f t="shared" si="1"/>
        <v>28051.80090983424</v>
      </c>
      <c r="L21" s="182">
        <f t="shared" si="6"/>
        <v>8447.12934912</v>
      </c>
      <c r="M21" s="182">
        <f t="shared" si="7"/>
        <v>2551.03306343424</v>
      </c>
      <c r="N21" s="182">
        <f t="shared" si="8"/>
        <v>10614.694616064</v>
      </c>
      <c r="O21" s="182">
        <f t="shared" si="9"/>
        <v>6438.943881216001</v>
      </c>
      <c r="P21" s="182">
        <f t="shared" si="10"/>
        <v>59927.760717834244</v>
      </c>
      <c r="Q21" s="182">
        <f t="shared" si="11"/>
        <v>5992.776071783424</v>
      </c>
      <c r="R21" s="182">
        <v>16000</v>
      </c>
      <c r="S21" s="182">
        <f>P21+Q21+R21</f>
        <v>81920.53678961768</v>
      </c>
      <c r="T21" s="123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</row>
    <row r="22" spans="1:33" s="125" customFormat="1" ht="47.25">
      <c r="A22" s="142">
        <v>16</v>
      </c>
      <c r="B22" s="143" t="s">
        <v>137</v>
      </c>
      <c r="C22" s="180">
        <v>192</v>
      </c>
      <c r="D22" s="181">
        <v>75</v>
      </c>
      <c r="E22" s="180">
        <v>288</v>
      </c>
      <c r="F22" s="180">
        <v>6</v>
      </c>
      <c r="G22" s="182">
        <f>C22*D22+E22*F22</f>
        <v>16128</v>
      </c>
      <c r="H22" s="182">
        <f>G22*0.518</f>
        <v>8354.304</v>
      </c>
      <c r="I22" s="182">
        <f>(G22+H22)*0.302</f>
        <v>7393.6558079999995</v>
      </c>
      <c r="J22" s="182">
        <f>SUM(G22:I22)</f>
        <v>31875.959808</v>
      </c>
      <c r="K22" s="182">
        <f>SUM(L22:O22)</f>
        <v>28051.80090983424</v>
      </c>
      <c r="L22" s="182">
        <f>J22*0.265</f>
        <v>8447.12934912</v>
      </c>
      <c r="M22" s="182">
        <f>L22*0.302</f>
        <v>2551.03306343424</v>
      </c>
      <c r="N22" s="182">
        <f>J22*0.333</f>
        <v>10614.694616064</v>
      </c>
      <c r="O22" s="182">
        <f>J22*0.202</f>
        <v>6438.943881216001</v>
      </c>
      <c r="P22" s="182">
        <f>J22+K22</f>
        <v>59927.760717834244</v>
      </c>
      <c r="Q22" s="182">
        <f>P22*0.1</f>
        <v>5992.776071783424</v>
      </c>
      <c r="R22" s="182">
        <v>16000</v>
      </c>
      <c r="S22" s="182">
        <f>P22+Q22+R22</f>
        <v>81920.53678961768</v>
      </c>
      <c r="T22" s="123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</row>
    <row r="23" spans="1:33" s="125" customFormat="1" ht="47.25">
      <c r="A23" s="142">
        <v>17</v>
      </c>
      <c r="B23" s="143" t="s">
        <v>138</v>
      </c>
      <c r="C23" s="180">
        <v>104</v>
      </c>
      <c r="D23" s="181">
        <v>75</v>
      </c>
      <c r="E23" s="180"/>
      <c r="F23" s="180">
        <v>6</v>
      </c>
      <c r="G23" s="182">
        <f>C23*D23+E23*F23</f>
        <v>7800</v>
      </c>
      <c r="H23" s="182">
        <f>G23*0.518</f>
        <v>4040.4</v>
      </c>
      <c r="I23" s="182">
        <f>(G23+H23)*0.302</f>
        <v>3575.8008</v>
      </c>
      <c r="J23" s="182">
        <f>SUM(G23:I23)</f>
        <v>15416.200799999999</v>
      </c>
      <c r="K23" s="182">
        <f>SUM(L23:O23)</f>
        <v>12256.342122024</v>
      </c>
      <c r="L23" s="182">
        <f>J23*0.265</f>
        <v>4085.293212</v>
      </c>
      <c r="M23" s="182">
        <f>L23*0.302</f>
        <v>1233.758550024</v>
      </c>
      <c r="N23" s="182">
        <f>J23*0.29</f>
        <v>4470.698232</v>
      </c>
      <c r="O23" s="182">
        <f>J23*0.16</f>
        <v>2466.592128</v>
      </c>
      <c r="P23" s="182">
        <f>J23+K23</f>
        <v>27672.542922023997</v>
      </c>
      <c r="Q23" s="182">
        <f>P23*0.05</f>
        <v>1383.6271461012</v>
      </c>
      <c r="R23" s="182"/>
      <c r="S23" s="182">
        <f>P23+Q23+R23</f>
        <v>29056.170068125197</v>
      </c>
      <c r="T23" s="123" t="s">
        <v>245</v>
      </c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1:33" s="125" customFormat="1" ht="26.25">
      <c r="A24" s="142">
        <v>18</v>
      </c>
      <c r="B24" s="143" t="s">
        <v>102</v>
      </c>
      <c r="C24" s="180">
        <v>88</v>
      </c>
      <c r="D24" s="181">
        <v>75</v>
      </c>
      <c r="E24" s="180">
        <v>176</v>
      </c>
      <c r="F24" s="180">
        <v>12</v>
      </c>
      <c r="G24" s="182">
        <f t="shared" si="0"/>
        <v>8712</v>
      </c>
      <c r="H24" s="182">
        <f t="shared" si="3"/>
        <v>4512.816</v>
      </c>
      <c r="I24" s="182">
        <f t="shared" si="4"/>
        <v>3993.8944319999996</v>
      </c>
      <c r="J24" s="182">
        <f t="shared" si="5"/>
        <v>17218.710432</v>
      </c>
      <c r="K24" s="182">
        <f t="shared" si="1"/>
        <v>15152.98174147296</v>
      </c>
      <c r="L24" s="182">
        <f t="shared" si="6"/>
        <v>4562.95826448</v>
      </c>
      <c r="M24" s="182">
        <f t="shared" si="7"/>
        <v>1378.01339587296</v>
      </c>
      <c r="N24" s="182">
        <f t="shared" si="8"/>
        <v>5733.830573856</v>
      </c>
      <c r="O24" s="182">
        <f t="shared" si="9"/>
        <v>3478.179507264</v>
      </c>
      <c r="P24" s="182">
        <f t="shared" si="10"/>
        <v>32371.692173472962</v>
      </c>
      <c r="Q24" s="182">
        <f t="shared" si="11"/>
        <v>3237.1692173472966</v>
      </c>
      <c r="R24" s="182"/>
      <c r="S24" s="182">
        <f aca="true" t="shared" si="12" ref="S24:S87">P24+Q24+R24</f>
        <v>35608.86139082026</v>
      </c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s="125" customFormat="1" ht="47.25">
      <c r="A25" s="142">
        <v>19</v>
      </c>
      <c r="B25" s="143" t="s">
        <v>103</v>
      </c>
      <c r="C25" s="180">
        <v>88</v>
      </c>
      <c r="D25" s="181">
        <v>75</v>
      </c>
      <c r="E25" s="180">
        <v>176</v>
      </c>
      <c r="F25" s="180">
        <v>12</v>
      </c>
      <c r="G25" s="182">
        <f>C25*D25+E25*F25</f>
        <v>8712</v>
      </c>
      <c r="H25" s="182">
        <f>G25*0.518</f>
        <v>4512.816</v>
      </c>
      <c r="I25" s="182">
        <f>(G25+H25)*0.302</f>
        <v>3993.8944319999996</v>
      </c>
      <c r="J25" s="182">
        <f>SUM(G25:I25)</f>
        <v>17218.710432</v>
      </c>
      <c r="K25" s="182">
        <f>SUM(L25:O25)</f>
        <v>15152.98174147296</v>
      </c>
      <c r="L25" s="182">
        <f>J25*0.265</f>
        <v>4562.95826448</v>
      </c>
      <c r="M25" s="182">
        <f>L25*0.302</f>
        <v>1378.01339587296</v>
      </c>
      <c r="N25" s="182">
        <f>J25*0.333</f>
        <v>5733.830573856</v>
      </c>
      <c r="O25" s="182">
        <f>J25*0.202</f>
        <v>3478.179507264</v>
      </c>
      <c r="P25" s="182">
        <f>J25+K25</f>
        <v>32371.692173472962</v>
      </c>
      <c r="Q25" s="182">
        <f>P25*0.1</f>
        <v>3237.1692173472966</v>
      </c>
      <c r="R25" s="182"/>
      <c r="S25" s="182">
        <f>P25+Q25+R25</f>
        <v>35608.86139082026</v>
      </c>
      <c r="T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</row>
    <row r="26" spans="1:33" s="125" customFormat="1" ht="26.25">
      <c r="A26" s="142">
        <v>20</v>
      </c>
      <c r="B26" s="143" t="s">
        <v>104</v>
      </c>
      <c r="C26" s="180">
        <v>88</v>
      </c>
      <c r="D26" s="181">
        <v>75</v>
      </c>
      <c r="E26" s="180">
        <v>176</v>
      </c>
      <c r="F26" s="180">
        <v>6</v>
      </c>
      <c r="G26" s="182">
        <f>C26*D26+E26*F26</f>
        <v>7656</v>
      </c>
      <c r="H26" s="182">
        <f>G26*0.518</f>
        <v>3965.808</v>
      </c>
      <c r="I26" s="182">
        <f>(G26+H26)*0.302</f>
        <v>3509.786016</v>
      </c>
      <c r="J26" s="182">
        <f>SUM(G26:I26)</f>
        <v>15131.594016000001</v>
      </c>
      <c r="K26" s="182">
        <f>SUM(L26:O26)</f>
        <v>13316.256681900482</v>
      </c>
      <c r="L26" s="182">
        <f>J26*0.265</f>
        <v>4009.8724142400006</v>
      </c>
      <c r="M26" s="182">
        <f>L26*0.302</f>
        <v>1210.9814691004801</v>
      </c>
      <c r="N26" s="182">
        <f>J26*0.333</f>
        <v>5038.820807328</v>
      </c>
      <c r="O26" s="182">
        <f>J26*0.202</f>
        <v>3056.5819912320003</v>
      </c>
      <c r="P26" s="182">
        <f>J26+K26</f>
        <v>28447.85069790048</v>
      </c>
      <c r="Q26" s="182">
        <f>P26*0.1</f>
        <v>2844.7850697900485</v>
      </c>
      <c r="R26" s="182">
        <v>12000</v>
      </c>
      <c r="S26" s="182">
        <f>P26+Q26+R26</f>
        <v>43292.63576769053</v>
      </c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1:33" s="125" customFormat="1" ht="26.25">
      <c r="A27" s="142">
        <v>21</v>
      </c>
      <c r="B27" s="143" t="s">
        <v>139</v>
      </c>
      <c r="C27" s="180">
        <v>128</v>
      </c>
      <c r="D27" s="181">
        <v>75</v>
      </c>
      <c r="E27" s="180">
        <v>352</v>
      </c>
      <c r="F27" s="180">
        <v>6</v>
      </c>
      <c r="G27" s="182">
        <f t="shared" si="0"/>
        <v>11712</v>
      </c>
      <c r="H27" s="182">
        <f t="shared" si="3"/>
        <v>6066.816</v>
      </c>
      <c r="I27" s="182">
        <f t="shared" si="4"/>
        <v>5369.202431999999</v>
      </c>
      <c r="J27" s="182">
        <f t="shared" si="5"/>
        <v>23148.018431999997</v>
      </c>
      <c r="K27" s="182">
        <f t="shared" si="1"/>
        <v>20370.95066071296</v>
      </c>
      <c r="L27" s="182">
        <f t="shared" si="6"/>
        <v>6134.22488448</v>
      </c>
      <c r="M27" s="182">
        <f t="shared" si="7"/>
        <v>1852.5359151129599</v>
      </c>
      <c r="N27" s="182">
        <f t="shared" si="8"/>
        <v>7708.290137855999</v>
      </c>
      <c r="O27" s="182">
        <f t="shared" si="9"/>
        <v>4675.8997232639995</v>
      </c>
      <c r="P27" s="182">
        <f t="shared" si="10"/>
        <v>43518.969092712956</v>
      </c>
      <c r="Q27" s="182">
        <f t="shared" si="11"/>
        <v>4351.896909271296</v>
      </c>
      <c r="R27" s="182"/>
      <c r="S27" s="182">
        <f t="shared" si="12"/>
        <v>47870.86600198425</v>
      </c>
      <c r="T27" s="123">
        <v>6</v>
      </c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</row>
    <row r="28" spans="1:33" s="125" customFormat="1" ht="26.25">
      <c r="A28" s="142">
        <v>22</v>
      </c>
      <c r="B28" s="143" t="s">
        <v>140</v>
      </c>
      <c r="C28" s="180">
        <v>72</v>
      </c>
      <c r="D28" s="181">
        <v>75</v>
      </c>
      <c r="E28" s="180">
        <v>184</v>
      </c>
      <c r="F28" s="180">
        <v>6</v>
      </c>
      <c r="G28" s="182">
        <f t="shared" si="0"/>
        <v>6504</v>
      </c>
      <c r="H28" s="182">
        <f t="shared" si="3"/>
        <v>3369.072</v>
      </c>
      <c r="I28" s="182">
        <f t="shared" si="4"/>
        <v>2981.667744</v>
      </c>
      <c r="J28" s="182">
        <f t="shared" si="5"/>
        <v>12854.739744</v>
      </c>
      <c r="K28" s="182">
        <f t="shared" si="1"/>
        <v>11312.55661691232</v>
      </c>
      <c r="L28" s="182">
        <f t="shared" si="6"/>
        <v>3406.5060321600004</v>
      </c>
      <c r="M28" s="182">
        <f t="shared" si="7"/>
        <v>1028.76482171232</v>
      </c>
      <c r="N28" s="182">
        <f t="shared" si="8"/>
        <v>4280.628334752</v>
      </c>
      <c r="O28" s="182">
        <f t="shared" si="9"/>
        <v>2596.657428288</v>
      </c>
      <c r="P28" s="182">
        <f t="shared" si="10"/>
        <v>24167.296360912318</v>
      </c>
      <c r="Q28" s="182">
        <f t="shared" si="11"/>
        <v>2416.729636091232</v>
      </c>
      <c r="R28" s="182"/>
      <c r="S28" s="182">
        <f t="shared" si="12"/>
        <v>26584.02599700355</v>
      </c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</row>
    <row r="29" spans="1:33" s="125" customFormat="1" ht="26.25">
      <c r="A29" s="142">
        <v>23</v>
      </c>
      <c r="B29" s="143" t="s">
        <v>141</v>
      </c>
      <c r="C29" s="180">
        <v>168</v>
      </c>
      <c r="D29" s="181">
        <v>75</v>
      </c>
      <c r="E29" s="180">
        <v>328</v>
      </c>
      <c r="F29" s="180">
        <v>6</v>
      </c>
      <c r="G29" s="182">
        <f t="shared" si="0"/>
        <v>14568</v>
      </c>
      <c r="H29" s="182">
        <f t="shared" si="3"/>
        <v>7546.224</v>
      </c>
      <c r="I29" s="182">
        <f t="shared" si="4"/>
        <v>6678.495648</v>
      </c>
      <c r="J29" s="182">
        <f t="shared" si="5"/>
        <v>28792.719648000002</v>
      </c>
      <c r="K29" s="182">
        <f t="shared" si="1"/>
        <v>25338.45707182944</v>
      </c>
      <c r="L29" s="182">
        <f t="shared" si="6"/>
        <v>7630.070706720001</v>
      </c>
      <c r="M29" s="182">
        <f t="shared" si="7"/>
        <v>2304.28135342944</v>
      </c>
      <c r="N29" s="182">
        <f t="shared" si="8"/>
        <v>9587.975642784002</v>
      </c>
      <c r="O29" s="182">
        <f t="shared" si="9"/>
        <v>5816.129368896</v>
      </c>
      <c r="P29" s="182">
        <f t="shared" si="10"/>
        <v>54131.17671982944</v>
      </c>
      <c r="Q29" s="182">
        <f t="shared" si="11"/>
        <v>5413.117671982945</v>
      </c>
      <c r="R29" s="182"/>
      <c r="S29" s="182">
        <f t="shared" si="12"/>
        <v>59544.294391812386</v>
      </c>
      <c r="T29" s="123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s="125" customFormat="1" ht="26.25">
      <c r="A30" s="142">
        <v>24</v>
      </c>
      <c r="B30" s="143" t="s">
        <v>142</v>
      </c>
      <c r="C30" s="180">
        <v>56</v>
      </c>
      <c r="D30" s="181">
        <v>75</v>
      </c>
      <c r="E30" s="180">
        <v>112</v>
      </c>
      <c r="F30" s="180">
        <v>6</v>
      </c>
      <c r="G30" s="182">
        <f t="shared" si="0"/>
        <v>4872</v>
      </c>
      <c r="H30" s="182">
        <f t="shared" si="3"/>
        <v>2523.696</v>
      </c>
      <c r="I30" s="182">
        <f t="shared" si="4"/>
        <v>2233.500192</v>
      </c>
      <c r="J30" s="182">
        <f t="shared" si="5"/>
        <v>9629.196192</v>
      </c>
      <c r="K30" s="182">
        <f t="shared" si="1"/>
        <v>8473.98152484576</v>
      </c>
      <c r="L30" s="182">
        <f t="shared" si="6"/>
        <v>2551.73699088</v>
      </c>
      <c r="M30" s="182">
        <f t="shared" si="7"/>
        <v>770.62457124576</v>
      </c>
      <c r="N30" s="182">
        <f t="shared" si="8"/>
        <v>3206.522331936</v>
      </c>
      <c r="O30" s="182">
        <f t="shared" si="9"/>
        <v>1945.097630784</v>
      </c>
      <c r="P30" s="182">
        <f t="shared" si="10"/>
        <v>18103.17771684576</v>
      </c>
      <c r="Q30" s="182">
        <f t="shared" si="11"/>
        <v>1810.317771684576</v>
      </c>
      <c r="R30" s="182"/>
      <c r="S30" s="182">
        <f t="shared" si="12"/>
        <v>19913.495488530334</v>
      </c>
      <c r="T30" s="123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s="125" customFormat="1" ht="26.25">
      <c r="A31" s="142">
        <v>25</v>
      </c>
      <c r="B31" s="143" t="s">
        <v>143</v>
      </c>
      <c r="C31" s="180">
        <v>72</v>
      </c>
      <c r="D31" s="181">
        <v>75</v>
      </c>
      <c r="E31" s="180">
        <v>104</v>
      </c>
      <c r="F31" s="180">
        <v>6</v>
      </c>
      <c r="G31" s="182">
        <f t="shared" si="0"/>
        <v>6024</v>
      </c>
      <c r="H31" s="182">
        <f t="shared" si="3"/>
        <v>3120.4320000000002</v>
      </c>
      <c r="I31" s="182">
        <f t="shared" si="4"/>
        <v>2761.618464</v>
      </c>
      <c r="J31" s="182">
        <f t="shared" si="5"/>
        <v>11906.050464</v>
      </c>
      <c r="K31" s="182">
        <f t="shared" si="1"/>
        <v>10477.681589833921</v>
      </c>
      <c r="L31" s="182">
        <f t="shared" si="6"/>
        <v>3155.1033729600003</v>
      </c>
      <c r="M31" s="182">
        <f t="shared" si="7"/>
        <v>952.8412186339201</v>
      </c>
      <c r="N31" s="182">
        <f t="shared" si="8"/>
        <v>3964.7148045120002</v>
      </c>
      <c r="O31" s="182">
        <f t="shared" si="9"/>
        <v>2405.0221937280003</v>
      </c>
      <c r="P31" s="182">
        <f t="shared" si="10"/>
        <v>22383.73205383392</v>
      </c>
      <c r="Q31" s="182">
        <f t="shared" si="11"/>
        <v>2238.373205383392</v>
      </c>
      <c r="R31" s="182"/>
      <c r="S31" s="182">
        <f t="shared" si="12"/>
        <v>24622.10525921731</v>
      </c>
      <c r="T31" s="123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</row>
    <row r="32" spans="1:33" s="125" customFormat="1" ht="26.25">
      <c r="A32" s="142">
        <v>26</v>
      </c>
      <c r="B32" s="143" t="s">
        <v>254</v>
      </c>
      <c r="C32" s="180">
        <v>80</v>
      </c>
      <c r="D32" s="181">
        <v>75</v>
      </c>
      <c r="E32" s="180">
        <v>160</v>
      </c>
      <c r="F32" s="180">
        <v>6</v>
      </c>
      <c r="G32" s="182">
        <f t="shared" si="0"/>
        <v>6960</v>
      </c>
      <c r="H32" s="182">
        <f t="shared" si="3"/>
        <v>3605.28</v>
      </c>
      <c r="I32" s="182">
        <f t="shared" si="4"/>
        <v>3190.71456</v>
      </c>
      <c r="J32" s="182">
        <f t="shared" si="5"/>
        <v>13755.994560000001</v>
      </c>
      <c r="K32" s="182">
        <f t="shared" si="1"/>
        <v>12105.6878926368</v>
      </c>
      <c r="L32" s="182">
        <f t="shared" si="6"/>
        <v>3645.3385584000002</v>
      </c>
      <c r="M32" s="182">
        <f t="shared" si="7"/>
        <v>1100.8922446368001</v>
      </c>
      <c r="N32" s="182">
        <f t="shared" si="8"/>
        <v>4580.7461884800005</v>
      </c>
      <c r="O32" s="182">
        <f t="shared" si="9"/>
        <v>2778.7109011200005</v>
      </c>
      <c r="P32" s="182">
        <f t="shared" si="10"/>
        <v>25861.6824526368</v>
      </c>
      <c r="Q32" s="182">
        <f t="shared" si="11"/>
        <v>2586.16824526368</v>
      </c>
      <c r="R32" s="182"/>
      <c r="S32" s="182">
        <f t="shared" si="12"/>
        <v>28447.85069790048</v>
      </c>
      <c r="T32" s="123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spans="1:33" s="125" customFormat="1" ht="26.25">
      <c r="A33" s="142">
        <v>27</v>
      </c>
      <c r="B33" s="143" t="s">
        <v>144</v>
      </c>
      <c r="C33" s="180">
        <v>88</v>
      </c>
      <c r="D33" s="181">
        <v>75</v>
      </c>
      <c r="E33" s="180">
        <v>160</v>
      </c>
      <c r="F33" s="180">
        <v>6</v>
      </c>
      <c r="G33" s="182">
        <f t="shared" si="0"/>
        <v>7560</v>
      </c>
      <c r="H33" s="182">
        <f t="shared" si="3"/>
        <v>3916.08</v>
      </c>
      <c r="I33" s="182">
        <f t="shared" si="4"/>
        <v>3465.77616</v>
      </c>
      <c r="J33" s="182">
        <f t="shared" si="5"/>
        <v>14941.85616</v>
      </c>
      <c r="K33" s="182">
        <f t="shared" si="1"/>
        <v>13149.2816764848</v>
      </c>
      <c r="L33" s="182">
        <f t="shared" si="6"/>
        <v>3959.5918824</v>
      </c>
      <c r="M33" s="182">
        <f t="shared" si="7"/>
        <v>1195.7967484848</v>
      </c>
      <c r="N33" s="182">
        <f t="shared" si="8"/>
        <v>4975.63810128</v>
      </c>
      <c r="O33" s="182">
        <f t="shared" si="9"/>
        <v>3018.25494432</v>
      </c>
      <c r="P33" s="182">
        <f t="shared" si="10"/>
        <v>28091.1378364848</v>
      </c>
      <c r="Q33" s="182">
        <f>P33*0.05</f>
        <v>1404.55689182424</v>
      </c>
      <c r="R33" s="182"/>
      <c r="S33" s="182">
        <f t="shared" si="12"/>
        <v>29495.694728309038</v>
      </c>
      <c r="T33" s="123">
        <v>5</v>
      </c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</row>
    <row r="34" spans="1:33" s="125" customFormat="1" ht="26.25">
      <c r="A34" s="142">
        <v>28</v>
      </c>
      <c r="B34" s="143" t="s">
        <v>145</v>
      </c>
      <c r="C34" s="180">
        <v>96</v>
      </c>
      <c r="D34" s="181">
        <v>75</v>
      </c>
      <c r="E34" s="180">
        <v>160</v>
      </c>
      <c r="F34" s="180">
        <v>6</v>
      </c>
      <c r="G34" s="182">
        <f t="shared" si="0"/>
        <v>8160</v>
      </c>
      <c r="H34" s="182">
        <f t="shared" si="3"/>
        <v>4226.88</v>
      </c>
      <c r="I34" s="182">
        <f t="shared" si="4"/>
        <v>3740.8377600000003</v>
      </c>
      <c r="J34" s="182">
        <f t="shared" si="5"/>
        <v>16127.717760000001</v>
      </c>
      <c r="K34" s="182">
        <f t="shared" si="1"/>
        <v>14192.875460332802</v>
      </c>
      <c r="L34" s="182">
        <f t="shared" si="6"/>
        <v>4273.8452064</v>
      </c>
      <c r="M34" s="182">
        <f t="shared" si="7"/>
        <v>1290.7012523328</v>
      </c>
      <c r="N34" s="182">
        <f t="shared" si="8"/>
        <v>5370.530014080001</v>
      </c>
      <c r="O34" s="182">
        <f t="shared" si="9"/>
        <v>3257.7989875200005</v>
      </c>
      <c r="P34" s="182">
        <f t="shared" si="10"/>
        <v>30320.593220332805</v>
      </c>
      <c r="Q34" s="182">
        <f t="shared" si="11"/>
        <v>3032.0593220332808</v>
      </c>
      <c r="R34" s="182"/>
      <c r="S34" s="182">
        <f t="shared" si="12"/>
        <v>33352.652542366086</v>
      </c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:33" s="125" customFormat="1" ht="26.25">
      <c r="A35" s="142">
        <v>29</v>
      </c>
      <c r="B35" s="143" t="s">
        <v>146</v>
      </c>
      <c r="C35" s="180">
        <v>112</v>
      </c>
      <c r="D35" s="181">
        <v>75</v>
      </c>
      <c r="E35" s="180">
        <v>416</v>
      </c>
      <c r="F35" s="180">
        <v>6</v>
      </c>
      <c r="G35" s="182">
        <f t="shared" si="0"/>
        <v>10896</v>
      </c>
      <c r="H35" s="182">
        <f t="shared" si="3"/>
        <v>5644.128000000001</v>
      </c>
      <c r="I35" s="182">
        <f t="shared" si="4"/>
        <v>4995.118656</v>
      </c>
      <c r="J35" s="182">
        <f t="shared" si="5"/>
        <v>21535.246656</v>
      </c>
      <c r="K35" s="182">
        <f t="shared" si="1"/>
        <v>18951.663114679683</v>
      </c>
      <c r="L35" s="182">
        <f t="shared" si="6"/>
        <v>5706.8403638400005</v>
      </c>
      <c r="M35" s="182">
        <f t="shared" si="7"/>
        <v>1723.4657898796802</v>
      </c>
      <c r="N35" s="182">
        <f t="shared" si="8"/>
        <v>7171.2371364480005</v>
      </c>
      <c r="O35" s="182">
        <f t="shared" si="9"/>
        <v>4350.119824512</v>
      </c>
      <c r="P35" s="182">
        <f t="shared" si="10"/>
        <v>40486.90977067968</v>
      </c>
      <c r="Q35" s="182">
        <f t="shared" si="11"/>
        <v>4048.6909770679686</v>
      </c>
      <c r="R35" s="182"/>
      <c r="S35" s="182">
        <f t="shared" si="12"/>
        <v>44535.60074774765</v>
      </c>
      <c r="T35" s="123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s="125" customFormat="1" ht="26.25">
      <c r="A36" s="142">
        <v>30</v>
      </c>
      <c r="B36" s="143" t="s">
        <v>147</v>
      </c>
      <c r="C36" s="180">
        <v>72</v>
      </c>
      <c r="D36" s="181">
        <v>75</v>
      </c>
      <c r="E36" s="180">
        <v>192</v>
      </c>
      <c r="F36" s="180">
        <v>6</v>
      </c>
      <c r="G36" s="182">
        <f t="shared" si="0"/>
        <v>6552</v>
      </c>
      <c r="H36" s="182">
        <f t="shared" si="3"/>
        <v>3393.936</v>
      </c>
      <c r="I36" s="182">
        <f t="shared" si="4"/>
        <v>3003.6726719999997</v>
      </c>
      <c r="J36" s="182">
        <f t="shared" si="5"/>
        <v>12949.608671999998</v>
      </c>
      <c r="K36" s="182">
        <f t="shared" si="1"/>
        <v>11396.044119620161</v>
      </c>
      <c r="L36" s="182">
        <f t="shared" si="6"/>
        <v>3431.6462980799997</v>
      </c>
      <c r="M36" s="182">
        <f t="shared" si="7"/>
        <v>1036.3571820201598</v>
      </c>
      <c r="N36" s="182">
        <f t="shared" si="8"/>
        <v>4312.219687776</v>
      </c>
      <c r="O36" s="182">
        <f t="shared" si="9"/>
        <v>2615.820951744</v>
      </c>
      <c r="P36" s="182">
        <f t="shared" si="10"/>
        <v>24345.65279162016</v>
      </c>
      <c r="Q36" s="182">
        <f t="shared" si="11"/>
        <v>2434.565279162016</v>
      </c>
      <c r="R36" s="182"/>
      <c r="S36" s="182">
        <f t="shared" si="12"/>
        <v>26780.218070782175</v>
      </c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:33" s="125" customFormat="1" ht="26.25">
      <c r="A37" s="142">
        <v>31</v>
      </c>
      <c r="B37" s="143" t="s">
        <v>148</v>
      </c>
      <c r="C37" s="180">
        <v>72</v>
      </c>
      <c r="D37" s="181">
        <v>75</v>
      </c>
      <c r="E37" s="180">
        <v>192</v>
      </c>
      <c r="F37" s="180">
        <v>7</v>
      </c>
      <c r="G37" s="182">
        <f t="shared" si="0"/>
        <v>6744</v>
      </c>
      <c r="H37" s="182">
        <f t="shared" si="3"/>
        <v>3493.3920000000003</v>
      </c>
      <c r="I37" s="182">
        <f t="shared" si="4"/>
        <v>3091.692384</v>
      </c>
      <c r="J37" s="182">
        <f t="shared" si="5"/>
        <v>13329.084384</v>
      </c>
      <c r="K37" s="182">
        <f t="shared" si="1"/>
        <v>11729.99413045152</v>
      </c>
      <c r="L37" s="182">
        <f t="shared" si="6"/>
        <v>3532.20736176</v>
      </c>
      <c r="M37" s="182">
        <f t="shared" si="7"/>
        <v>1066.7266232515199</v>
      </c>
      <c r="N37" s="182">
        <f t="shared" si="8"/>
        <v>4438.585099872</v>
      </c>
      <c r="O37" s="182">
        <f t="shared" si="9"/>
        <v>2692.475045568</v>
      </c>
      <c r="P37" s="182">
        <f t="shared" si="10"/>
        <v>25059.078514451518</v>
      </c>
      <c r="Q37" s="182">
        <f t="shared" si="11"/>
        <v>2505.907851445152</v>
      </c>
      <c r="R37" s="182"/>
      <c r="S37" s="182">
        <f t="shared" si="12"/>
        <v>27564.98636589667</v>
      </c>
      <c r="T37" s="123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1:33" s="125" customFormat="1" ht="26.25">
      <c r="A38" s="142">
        <v>32</v>
      </c>
      <c r="B38" s="143" t="s">
        <v>149</v>
      </c>
      <c r="C38" s="180">
        <v>72</v>
      </c>
      <c r="D38" s="181">
        <v>75</v>
      </c>
      <c r="E38" s="180">
        <v>192</v>
      </c>
      <c r="F38" s="180">
        <v>7</v>
      </c>
      <c r="G38" s="182">
        <f t="shared" si="0"/>
        <v>6744</v>
      </c>
      <c r="H38" s="182">
        <f t="shared" si="3"/>
        <v>3493.3920000000003</v>
      </c>
      <c r="I38" s="182">
        <f t="shared" si="4"/>
        <v>3091.692384</v>
      </c>
      <c r="J38" s="182">
        <f t="shared" si="5"/>
        <v>13329.084384</v>
      </c>
      <c r="K38" s="182">
        <f t="shared" si="1"/>
        <v>11729.99413045152</v>
      </c>
      <c r="L38" s="182">
        <f t="shared" si="6"/>
        <v>3532.20736176</v>
      </c>
      <c r="M38" s="182">
        <f t="shared" si="7"/>
        <v>1066.7266232515199</v>
      </c>
      <c r="N38" s="182">
        <f t="shared" si="8"/>
        <v>4438.585099872</v>
      </c>
      <c r="O38" s="182">
        <f t="shared" si="9"/>
        <v>2692.475045568</v>
      </c>
      <c r="P38" s="182">
        <f t="shared" si="10"/>
        <v>25059.078514451518</v>
      </c>
      <c r="Q38" s="182">
        <f t="shared" si="11"/>
        <v>2505.907851445152</v>
      </c>
      <c r="R38" s="182"/>
      <c r="S38" s="182">
        <f t="shared" si="12"/>
        <v>27564.98636589667</v>
      </c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1:33" s="125" customFormat="1" ht="26.25">
      <c r="A39" s="142">
        <v>33</v>
      </c>
      <c r="B39" s="143" t="s">
        <v>150</v>
      </c>
      <c r="C39" s="180">
        <v>72</v>
      </c>
      <c r="D39" s="181">
        <v>75</v>
      </c>
      <c r="E39" s="180">
        <v>344</v>
      </c>
      <c r="F39" s="180">
        <v>6</v>
      </c>
      <c r="G39" s="182">
        <f t="shared" si="0"/>
        <v>7464</v>
      </c>
      <c r="H39" s="182">
        <f t="shared" si="3"/>
        <v>3866.3520000000003</v>
      </c>
      <c r="I39" s="182">
        <f t="shared" si="4"/>
        <v>3421.766304</v>
      </c>
      <c r="J39" s="182">
        <f t="shared" si="5"/>
        <v>14752.118304000001</v>
      </c>
      <c r="K39" s="182">
        <f t="shared" si="1"/>
        <v>12982.306671069124</v>
      </c>
      <c r="L39" s="182">
        <f t="shared" si="6"/>
        <v>3909.3113505600004</v>
      </c>
      <c r="M39" s="182">
        <f t="shared" si="7"/>
        <v>1180.61202786912</v>
      </c>
      <c r="N39" s="182">
        <f t="shared" si="8"/>
        <v>4912.455395232001</v>
      </c>
      <c r="O39" s="182">
        <f t="shared" si="9"/>
        <v>2979.9278974080003</v>
      </c>
      <c r="P39" s="182">
        <f t="shared" si="10"/>
        <v>27734.424975069123</v>
      </c>
      <c r="Q39" s="182">
        <f t="shared" si="11"/>
        <v>2773.4424975069123</v>
      </c>
      <c r="R39" s="182"/>
      <c r="S39" s="182">
        <f t="shared" si="12"/>
        <v>30507.867472576036</v>
      </c>
      <c r="T39" s="123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1:33" s="125" customFormat="1" ht="26.25">
      <c r="A40" s="142">
        <v>34</v>
      </c>
      <c r="B40" s="143" t="s">
        <v>251</v>
      </c>
      <c r="C40" s="180">
        <v>72</v>
      </c>
      <c r="D40" s="181">
        <v>75</v>
      </c>
      <c r="E40" s="180">
        <v>344</v>
      </c>
      <c r="F40" s="180">
        <v>6</v>
      </c>
      <c r="G40" s="182">
        <f t="shared" si="0"/>
        <v>7464</v>
      </c>
      <c r="H40" s="182">
        <f t="shared" si="3"/>
        <v>3866.3520000000003</v>
      </c>
      <c r="I40" s="182">
        <f t="shared" si="4"/>
        <v>3421.766304</v>
      </c>
      <c r="J40" s="182">
        <f t="shared" si="5"/>
        <v>14752.118304000001</v>
      </c>
      <c r="K40" s="182">
        <f t="shared" si="1"/>
        <v>12982.306671069124</v>
      </c>
      <c r="L40" s="182">
        <f t="shared" si="6"/>
        <v>3909.3113505600004</v>
      </c>
      <c r="M40" s="182">
        <f t="shared" si="7"/>
        <v>1180.61202786912</v>
      </c>
      <c r="N40" s="182">
        <f t="shared" si="8"/>
        <v>4912.455395232001</v>
      </c>
      <c r="O40" s="182">
        <f t="shared" si="9"/>
        <v>2979.9278974080003</v>
      </c>
      <c r="P40" s="182">
        <f t="shared" si="10"/>
        <v>27734.424975069123</v>
      </c>
      <c r="Q40" s="182">
        <f t="shared" si="11"/>
        <v>2773.4424975069123</v>
      </c>
      <c r="R40" s="182"/>
      <c r="S40" s="182">
        <f t="shared" si="12"/>
        <v>30507.867472576036</v>
      </c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</row>
    <row r="41" spans="1:33" s="125" customFormat="1" ht="26.25">
      <c r="A41" s="142">
        <v>35</v>
      </c>
      <c r="B41" s="143" t="s">
        <v>151</v>
      </c>
      <c r="C41" s="180">
        <v>86</v>
      </c>
      <c r="D41" s="181">
        <v>75</v>
      </c>
      <c r="E41" s="180">
        <v>88</v>
      </c>
      <c r="F41" s="180">
        <v>6</v>
      </c>
      <c r="G41" s="182">
        <f t="shared" si="0"/>
        <v>6978</v>
      </c>
      <c r="H41" s="182">
        <f t="shared" si="3"/>
        <v>3614.6040000000003</v>
      </c>
      <c r="I41" s="182">
        <f t="shared" si="4"/>
        <v>3198.966408</v>
      </c>
      <c r="J41" s="182">
        <f t="shared" si="5"/>
        <v>13791.570408</v>
      </c>
      <c r="K41" s="182">
        <f t="shared" si="1"/>
        <v>12136.995706152242</v>
      </c>
      <c r="L41" s="182">
        <f t="shared" si="6"/>
        <v>3654.76615812</v>
      </c>
      <c r="M41" s="182">
        <f t="shared" si="7"/>
        <v>1103.73937975224</v>
      </c>
      <c r="N41" s="182">
        <f t="shared" si="8"/>
        <v>4592.592945864</v>
      </c>
      <c r="O41" s="182">
        <f t="shared" si="9"/>
        <v>2785.897222416</v>
      </c>
      <c r="P41" s="182">
        <f t="shared" si="10"/>
        <v>25928.566114152243</v>
      </c>
      <c r="Q41" s="182">
        <f t="shared" si="11"/>
        <v>2592.8566114152245</v>
      </c>
      <c r="R41" s="182"/>
      <c r="S41" s="182">
        <f t="shared" si="12"/>
        <v>28521.422725567467</v>
      </c>
      <c r="T41" s="123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s="125" customFormat="1" ht="26.25">
      <c r="A42" s="142">
        <v>36</v>
      </c>
      <c r="B42" s="143" t="s">
        <v>152</v>
      </c>
      <c r="C42" s="180">
        <v>96</v>
      </c>
      <c r="D42" s="181">
        <v>75</v>
      </c>
      <c r="E42" s="180">
        <v>168</v>
      </c>
      <c r="F42" s="180">
        <v>6</v>
      </c>
      <c r="G42" s="182">
        <f t="shared" si="0"/>
        <v>8208</v>
      </c>
      <c r="H42" s="182">
        <f t="shared" si="3"/>
        <v>4251.744</v>
      </c>
      <c r="I42" s="182">
        <f t="shared" si="4"/>
        <v>3762.8426879999997</v>
      </c>
      <c r="J42" s="182">
        <f t="shared" si="5"/>
        <v>16222.586688</v>
      </c>
      <c r="K42" s="182">
        <f t="shared" si="1"/>
        <v>14276.36296304064</v>
      </c>
      <c r="L42" s="182">
        <f t="shared" si="6"/>
        <v>4298.98547232</v>
      </c>
      <c r="M42" s="182">
        <f t="shared" si="7"/>
        <v>1298.2936126406398</v>
      </c>
      <c r="N42" s="182">
        <f t="shared" si="8"/>
        <v>5402.1213671040005</v>
      </c>
      <c r="O42" s="182">
        <f t="shared" si="9"/>
        <v>3276.962510976</v>
      </c>
      <c r="P42" s="182">
        <f t="shared" si="10"/>
        <v>30498.94965104064</v>
      </c>
      <c r="Q42" s="182">
        <f>P42*0.02</f>
        <v>609.9789930208128</v>
      </c>
      <c r="R42" s="182"/>
      <c r="S42" s="182">
        <f t="shared" si="12"/>
        <v>31108.928644061452</v>
      </c>
      <c r="T42" s="123">
        <v>2</v>
      </c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s="125" customFormat="1" ht="26.25">
      <c r="A43" s="142">
        <v>37</v>
      </c>
      <c r="B43" s="143" t="s">
        <v>153</v>
      </c>
      <c r="C43" s="180">
        <v>72</v>
      </c>
      <c r="D43" s="181">
        <v>75</v>
      </c>
      <c r="E43" s="180">
        <v>264</v>
      </c>
      <c r="F43" s="180">
        <v>6</v>
      </c>
      <c r="G43" s="182">
        <f t="shared" si="0"/>
        <v>6984</v>
      </c>
      <c r="H43" s="182">
        <f t="shared" si="3"/>
        <v>3617.712</v>
      </c>
      <c r="I43" s="182">
        <f t="shared" si="4"/>
        <v>3201.7170239999996</v>
      </c>
      <c r="J43" s="182">
        <f t="shared" si="5"/>
        <v>13803.429024</v>
      </c>
      <c r="K43" s="182">
        <f t="shared" si="1"/>
        <v>12147.43164399072</v>
      </c>
      <c r="L43" s="182">
        <f t="shared" si="6"/>
        <v>3657.90869136</v>
      </c>
      <c r="M43" s="182">
        <f t="shared" si="7"/>
        <v>1104.6884247907199</v>
      </c>
      <c r="N43" s="182">
        <f t="shared" si="8"/>
        <v>4596.541864992</v>
      </c>
      <c r="O43" s="182">
        <f t="shared" si="9"/>
        <v>2788.292662848</v>
      </c>
      <c r="P43" s="182">
        <f t="shared" si="10"/>
        <v>25950.860667990717</v>
      </c>
      <c r="Q43" s="182">
        <f>P43*0.1</f>
        <v>2595.086066799072</v>
      </c>
      <c r="R43" s="182"/>
      <c r="S43" s="182">
        <f t="shared" si="12"/>
        <v>28545.946734789788</v>
      </c>
      <c r="T43" s="123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:33" s="125" customFormat="1" ht="26.25">
      <c r="A44" s="142">
        <v>38</v>
      </c>
      <c r="B44" s="143" t="s">
        <v>154</v>
      </c>
      <c r="C44" s="180">
        <v>80</v>
      </c>
      <c r="D44" s="181">
        <v>75</v>
      </c>
      <c r="E44" s="180">
        <v>256</v>
      </c>
      <c r="F44" s="180">
        <v>6</v>
      </c>
      <c r="G44" s="182">
        <f t="shared" si="0"/>
        <v>7536</v>
      </c>
      <c r="H44" s="182">
        <f t="shared" si="3"/>
        <v>3903.648</v>
      </c>
      <c r="I44" s="182">
        <f t="shared" si="4"/>
        <v>3454.773696</v>
      </c>
      <c r="J44" s="182">
        <f t="shared" si="5"/>
        <v>14894.421696000001</v>
      </c>
      <c r="K44" s="182">
        <f t="shared" si="1"/>
        <v>13107.53792513088</v>
      </c>
      <c r="L44" s="182">
        <f t="shared" si="6"/>
        <v>3947.0217494400003</v>
      </c>
      <c r="M44" s="182">
        <f t="shared" si="7"/>
        <v>1192.00056833088</v>
      </c>
      <c r="N44" s="182">
        <f t="shared" si="8"/>
        <v>4959.8424247680005</v>
      </c>
      <c r="O44" s="182">
        <f t="shared" si="9"/>
        <v>3008.6731825920006</v>
      </c>
      <c r="P44" s="182">
        <f t="shared" si="10"/>
        <v>28001.95962113088</v>
      </c>
      <c r="Q44" s="182">
        <f>P44*0.08</f>
        <v>2240.156769690471</v>
      </c>
      <c r="R44" s="182"/>
      <c r="S44" s="182">
        <f t="shared" si="12"/>
        <v>30242.116390821353</v>
      </c>
      <c r="T44" s="123">
        <v>8</v>
      </c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1:33" s="125" customFormat="1" ht="26.25">
      <c r="A45" s="142">
        <v>39</v>
      </c>
      <c r="B45" s="143" t="s">
        <v>155</v>
      </c>
      <c r="C45" s="180">
        <v>72</v>
      </c>
      <c r="D45" s="181">
        <v>75</v>
      </c>
      <c r="E45" s="180">
        <v>264</v>
      </c>
      <c r="F45" s="180">
        <v>6</v>
      </c>
      <c r="G45" s="182">
        <f t="shared" si="0"/>
        <v>6984</v>
      </c>
      <c r="H45" s="182">
        <f t="shared" si="3"/>
        <v>3617.712</v>
      </c>
      <c r="I45" s="182">
        <f t="shared" si="4"/>
        <v>3201.7170239999996</v>
      </c>
      <c r="J45" s="182">
        <f t="shared" si="5"/>
        <v>13803.429024</v>
      </c>
      <c r="K45" s="182">
        <f t="shared" si="1"/>
        <v>12147.43164399072</v>
      </c>
      <c r="L45" s="182">
        <f t="shared" si="6"/>
        <v>3657.90869136</v>
      </c>
      <c r="M45" s="182">
        <f t="shared" si="7"/>
        <v>1104.6884247907199</v>
      </c>
      <c r="N45" s="182">
        <f t="shared" si="8"/>
        <v>4596.541864992</v>
      </c>
      <c r="O45" s="182">
        <f t="shared" si="9"/>
        <v>2788.292662848</v>
      </c>
      <c r="P45" s="182">
        <f t="shared" si="10"/>
        <v>25950.860667990717</v>
      </c>
      <c r="Q45" s="182">
        <f>P45*0.05</f>
        <v>1297.543033399536</v>
      </c>
      <c r="R45" s="182"/>
      <c r="S45" s="182">
        <f t="shared" si="12"/>
        <v>27248.403701390253</v>
      </c>
      <c r="T45" s="123">
        <v>5</v>
      </c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:33" s="125" customFormat="1" ht="26.25">
      <c r="A46" s="142">
        <v>40</v>
      </c>
      <c r="B46" s="143" t="s">
        <v>156</v>
      </c>
      <c r="C46" s="180">
        <v>72</v>
      </c>
      <c r="D46" s="181">
        <v>75</v>
      </c>
      <c r="E46" s="180">
        <v>192</v>
      </c>
      <c r="F46" s="180">
        <v>6</v>
      </c>
      <c r="G46" s="182">
        <f>C46*D46+E46*F46</f>
        <v>6552</v>
      </c>
      <c r="H46" s="182">
        <f t="shared" si="3"/>
        <v>3393.936</v>
      </c>
      <c r="I46" s="182">
        <f t="shared" si="4"/>
        <v>3003.6726719999997</v>
      </c>
      <c r="J46" s="182">
        <f t="shared" si="5"/>
        <v>12949.608671999998</v>
      </c>
      <c r="K46" s="182">
        <f t="shared" si="1"/>
        <v>11396.044119620161</v>
      </c>
      <c r="L46" s="182">
        <f t="shared" si="6"/>
        <v>3431.6462980799997</v>
      </c>
      <c r="M46" s="182">
        <f t="shared" si="7"/>
        <v>1036.3571820201598</v>
      </c>
      <c r="N46" s="182">
        <f t="shared" si="8"/>
        <v>4312.219687776</v>
      </c>
      <c r="O46" s="182">
        <f t="shared" si="9"/>
        <v>2615.820951744</v>
      </c>
      <c r="P46" s="182">
        <f t="shared" si="10"/>
        <v>24345.65279162016</v>
      </c>
      <c r="Q46" s="182">
        <f t="shared" si="11"/>
        <v>2434.565279162016</v>
      </c>
      <c r="R46" s="182"/>
      <c r="S46" s="182">
        <f t="shared" si="12"/>
        <v>26780.218070782175</v>
      </c>
      <c r="T46" s="123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1:33" s="125" customFormat="1" ht="47.25">
      <c r="A47" s="142">
        <v>41</v>
      </c>
      <c r="B47" s="143" t="s">
        <v>157</v>
      </c>
      <c r="C47" s="180">
        <v>72</v>
      </c>
      <c r="D47" s="181">
        <v>75</v>
      </c>
      <c r="E47" s="180">
        <v>264</v>
      </c>
      <c r="F47" s="180">
        <v>6</v>
      </c>
      <c r="G47" s="182">
        <f>C47*D47+E47*F47</f>
        <v>6984</v>
      </c>
      <c r="H47" s="182">
        <f t="shared" si="3"/>
        <v>3617.712</v>
      </c>
      <c r="I47" s="182">
        <f t="shared" si="4"/>
        <v>3201.7170239999996</v>
      </c>
      <c r="J47" s="182">
        <f t="shared" si="5"/>
        <v>13803.429024</v>
      </c>
      <c r="K47" s="182">
        <f t="shared" si="1"/>
        <v>12147.43164399072</v>
      </c>
      <c r="L47" s="182">
        <f t="shared" si="6"/>
        <v>3657.90869136</v>
      </c>
      <c r="M47" s="182">
        <f t="shared" si="7"/>
        <v>1104.6884247907199</v>
      </c>
      <c r="N47" s="182">
        <f t="shared" si="8"/>
        <v>4596.541864992</v>
      </c>
      <c r="O47" s="182">
        <f t="shared" si="9"/>
        <v>2788.292662848</v>
      </c>
      <c r="P47" s="182">
        <f t="shared" si="10"/>
        <v>25950.860667990717</v>
      </c>
      <c r="Q47" s="182">
        <f>P47*0.1</f>
        <v>2595.086066799072</v>
      </c>
      <c r="R47" s="182">
        <v>8000</v>
      </c>
      <c r="S47" s="182">
        <f t="shared" si="12"/>
        <v>36545.94673478979</v>
      </c>
      <c r="T47" s="123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1:33" s="125" customFormat="1" ht="47.25">
      <c r="A48" s="142">
        <v>42</v>
      </c>
      <c r="B48" s="143" t="s">
        <v>158</v>
      </c>
      <c r="C48" s="180">
        <v>72</v>
      </c>
      <c r="D48" s="181">
        <v>75</v>
      </c>
      <c r="E48" s="180">
        <v>264</v>
      </c>
      <c r="F48" s="180">
        <v>6</v>
      </c>
      <c r="G48" s="182">
        <f>C48*D48+E48*F48</f>
        <v>6984</v>
      </c>
      <c r="H48" s="182">
        <f t="shared" si="3"/>
        <v>3617.712</v>
      </c>
      <c r="I48" s="182">
        <f t="shared" si="4"/>
        <v>3201.7170239999996</v>
      </c>
      <c r="J48" s="182">
        <f t="shared" si="5"/>
        <v>13803.429024</v>
      </c>
      <c r="K48" s="182">
        <f t="shared" si="1"/>
        <v>12147.43164399072</v>
      </c>
      <c r="L48" s="182">
        <f t="shared" si="6"/>
        <v>3657.90869136</v>
      </c>
      <c r="M48" s="182">
        <f t="shared" si="7"/>
        <v>1104.6884247907199</v>
      </c>
      <c r="N48" s="182">
        <f t="shared" si="8"/>
        <v>4596.541864992</v>
      </c>
      <c r="O48" s="182">
        <f t="shared" si="9"/>
        <v>2788.292662848</v>
      </c>
      <c r="P48" s="182">
        <f t="shared" si="10"/>
        <v>25950.860667990717</v>
      </c>
      <c r="Q48" s="182">
        <f>P48*0.1</f>
        <v>2595.086066799072</v>
      </c>
      <c r="R48" s="182">
        <v>16000</v>
      </c>
      <c r="S48" s="182">
        <f t="shared" si="12"/>
        <v>44545.94673478979</v>
      </c>
      <c r="T48" s="123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s="125" customFormat="1" ht="47.25">
      <c r="A49" s="142">
        <v>43</v>
      </c>
      <c r="B49" s="143" t="s">
        <v>159</v>
      </c>
      <c r="C49" s="180">
        <v>72</v>
      </c>
      <c r="D49" s="181">
        <v>75</v>
      </c>
      <c r="E49" s="180">
        <v>264</v>
      </c>
      <c r="F49" s="180">
        <v>6</v>
      </c>
      <c r="G49" s="182">
        <f>C49*D49+E49*F49</f>
        <v>6984</v>
      </c>
      <c r="H49" s="182">
        <f t="shared" si="3"/>
        <v>3617.712</v>
      </c>
      <c r="I49" s="182">
        <f t="shared" si="4"/>
        <v>3201.7170239999996</v>
      </c>
      <c r="J49" s="182">
        <f t="shared" si="5"/>
        <v>13803.429024</v>
      </c>
      <c r="K49" s="182">
        <f t="shared" si="1"/>
        <v>12147.43164399072</v>
      </c>
      <c r="L49" s="182">
        <f t="shared" si="6"/>
        <v>3657.90869136</v>
      </c>
      <c r="M49" s="182">
        <f t="shared" si="7"/>
        <v>1104.6884247907199</v>
      </c>
      <c r="N49" s="182">
        <f t="shared" si="8"/>
        <v>4596.541864992</v>
      </c>
      <c r="O49" s="182">
        <f t="shared" si="9"/>
        <v>2788.292662848</v>
      </c>
      <c r="P49" s="182">
        <f t="shared" si="10"/>
        <v>25950.860667990717</v>
      </c>
      <c r="Q49" s="182">
        <f>P49*0.1</f>
        <v>2595.086066799072</v>
      </c>
      <c r="R49" s="182">
        <v>24000</v>
      </c>
      <c r="S49" s="182">
        <f t="shared" si="12"/>
        <v>52545.94673478979</v>
      </c>
      <c r="T49" s="123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s="125" customFormat="1" ht="26.25">
      <c r="A50" s="142">
        <v>44</v>
      </c>
      <c r="B50" s="143" t="s">
        <v>160</v>
      </c>
      <c r="C50" s="180">
        <v>72</v>
      </c>
      <c r="D50" s="181">
        <v>75</v>
      </c>
      <c r="E50" s="180">
        <v>264</v>
      </c>
      <c r="F50" s="180">
        <v>6</v>
      </c>
      <c r="G50" s="182">
        <f t="shared" si="0"/>
        <v>6984</v>
      </c>
      <c r="H50" s="182">
        <f t="shared" si="3"/>
        <v>3617.712</v>
      </c>
      <c r="I50" s="182">
        <f t="shared" si="4"/>
        <v>3201.7170239999996</v>
      </c>
      <c r="J50" s="182">
        <f t="shared" si="5"/>
        <v>13803.429024</v>
      </c>
      <c r="K50" s="182">
        <f t="shared" si="1"/>
        <v>12147.43164399072</v>
      </c>
      <c r="L50" s="182">
        <f t="shared" si="6"/>
        <v>3657.90869136</v>
      </c>
      <c r="M50" s="182">
        <f t="shared" si="7"/>
        <v>1104.6884247907199</v>
      </c>
      <c r="N50" s="182">
        <f t="shared" si="8"/>
        <v>4596.541864992</v>
      </c>
      <c r="O50" s="182">
        <f t="shared" si="9"/>
        <v>2788.292662848</v>
      </c>
      <c r="P50" s="182">
        <f t="shared" si="10"/>
        <v>25950.860667990717</v>
      </c>
      <c r="Q50" s="182">
        <f>P50*0.1</f>
        <v>2595.086066799072</v>
      </c>
      <c r="R50" s="182"/>
      <c r="S50" s="182">
        <f t="shared" si="12"/>
        <v>28545.946734789788</v>
      </c>
      <c r="T50" s="123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1:33" s="125" customFormat="1" ht="26.25">
      <c r="A51" s="142">
        <v>45</v>
      </c>
      <c r="B51" s="143" t="s">
        <v>161</v>
      </c>
      <c r="C51" s="180">
        <v>72</v>
      </c>
      <c r="D51" s="181">
        <v>75</v>
      </c>
      <c r="E51" s="180">
        <v>88</v>
      </c>
      <c r="F51" s="180">
        <v>6</v>
      </c>
      <c r="G51" s="182">
        <f t="shared" si="0"/>
        <v>5928</v>
      </c>
      <c r="H51" s="182">
        <f t="shared" si="3"/>
        <v>3070.704</v>
      </c>
      <c r="I51" s="182">
        <f t="shared" si="4"/>
        <v>2717.608608</v>
      </c>
      <c r="J51" s="182">
        <f t="shared" si="5"/>
        <v>11716.312608</v>
      </c>
      <c r="K51" s="182">
        <f t="shared" si="1"/>
        <v>10310.706584418242</v>
      </c>
      <c r="L51" s="182">
        <f t="shared" si="6"/>
        <v>3104.8228411200002</v>
      </c>
      <c r="M51" s="182">
        <f t="shared" si="7"/>
        <v>937.6564980182401</v>
      </c>
      <c r="N51" s="182">
        <f t="shared" si="8"/>
        <v>3901.5320984640002</v>
      </c>
      <c r="O51" s="182">
        <f t="shared" si="9"/>
        <v>2366.695146816</v>
      </c>
      <c r="P51" s="182">
        <f t="shared" si="10"/>
        <v>22027.019192418244</v>
      </c>
      <c r="Q51" s="182">
        <f>P51*0.02</f>
        <v>440.54038384836485</v>
      </c>
      <c r="R51" s="182"/>
      <c r="S51" s="182">
        <f t="shared" si="12"/>
        <v>22467.55957626661</v>
      </c>
      <c r="T51" s="123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1:33" s="125" customFormat="1" ht="47.25">
      <c r="A52" s="142">
        <v>46</v>
      </c>
      <c r="B52" s="143" t="s">
        <v>277</v>
      </c>
      <c r="C52" s="180">
        <v>72</v>
      </c>
      <c r="D52" s="181">
        <v>75</v>
      </c>
      <c r="E52" s="180">
        <v>200</v>
      </c>
      <c r="F52" s="180">
        <v>6</v>
      </c>
      <c r="G52" s="182">
        <f t="shared" si="0"/>
        <v>6600</v>
      </c>
      <c r="H52" s="182">
        <f t="shared" si="3"/>
        <v>3418.8</v>
      </c>
      <c r="I52" s="182">
        <f t="shared" si="4"/>
        <v>3025.6775999999995</v>
      </c>
      <c r="J52" s="182">
        <f t="shared" si="5"/>
        <v>13044.477599999998</v>
      </c>
      <c r="K52" s="182">
        <f t="shared" si="1"/>
        <v>11479.531622327999</v>
      </c>
      <c r="L52" s="182">
        <f t="shared" si="6"/>
        <v>3456.7865639999995</v>
      </c>
      <c r="M52" s="182">
        <f t="shared" si="7"/>
        <v>1043.9495423279998</v>
      </c>
      <c r="N52" s="182">
        <f t="shared" si="8"/>
        <v>4343.811040799999</v>
      </c>
      <c r="O52" s="182">
        <f t="shared" si="9"/>
        <v>2634.9844752</v>
      </c>
      <c r="P52" s="182">
        <f t="shared" si="10"/>
        <v>24524.009222327997</v>
      </c>
      <c r="Q52" s="182">
        <f>P52*0.05</f>
        <v>1226.2004611164</v>
      </c>
      <c r="R52" s="182"/>
      <c r="S52" s="182">
        <f t="shared" si="12"/>
        <v>25750.2096834444</v>
      </c>
      <c r="T52" s="123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1:33" s="125" customFormat="1" ht="27" customHeight="1">
      <c r="A53" s="142">
        <v>47</v>
      </c>
      <c r="B53" s="143" t="s">
        <v>278</v>
      </c>
      <c r="C53" s="180">
        <v>72</v>
      </c>
      <c r="D53" s="181">
        <v>75</v>
      </c>
      <c r="E53" s="180">
        <v>200</v>
      </c>
      <c r="F53" s="180">
        <v>6</v>
      </c>
      <c r="G53" s="182">
        <f t="shared" si="0"/>
        <v>6600</v>
      </c>
      <c r="H53" s="182">
        <f t="shared" si="3"/>
        <v>3418.8</v>
      </c>
      <c r="I53" s="182">
        <f t="shared" si="4"/>
        <v>3025.6775999999995</v>
      </c>
      <c r="J53" s="182">
        <f t="shared" si="5"/>
        <v>13044.477599999998</v>
      </c>
      <c r="K53" s="182">
        <f t="shared" si="1"/>
        <v>11479.531622327999</v>
      </c>
      <c r="L53" s="182">
        <f t="shared" si="6"/>
        <v>3456.7865639999995</v>
      </c>
      <c r="M53" s="182">
        <f t="shared" si="7"/>
        <v>1043.9495423279998</v>
      </c>
      <c r="N53" s="182">
        <f t="shared" si="8"/>
        <v>4343.811040799999</v>
      </c>
      <c r="O53" s="182">
        <f t="shared" si="9"/>
        <v>2634.9844752</v>
      </c>
      <c r="P53" s="182">
        <f t="shared" si="10"/>
        <v>24524.009222327997</v>
      </c>
      <c r="Q53" s="182">
        <f>P53*0.05</f>
        <v>1226.2004611164</v>
      </c>
      <c r="R53" s="182"/>
      <c r="S53" s="182">
        <f t="shared" si="12"/>
        <v>25750.2096834444</v>
      </c>
      <c r="T53" s="123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</row>
    <row r="54" spans="1:33" s="125" customFormat="1" ht="26.25">
      <c r="A54" s="142">
        <v>48</v>
      </c>
      <c r="B54" s="143" t="s">
        <v>279</v>
      </c>
      <c r="C54" s="180">
        <v>128</v>
      </c>
      <c r="D54" s="181">
        <v>75</v>
      </c>
      <c r="E54" s="180">
        <v>200</v>
      </c>
      <c r="F54" s="180">
        <v>6</v>
      </c>
      <c r="G54" s="182">
        <f t="shared" si="0"/>
        <v>10800</v>
      </c>
      <c r="H54" s="182">
        <f t="shared" si="3"/>
        <v>5594.400000000001</v>
      </c>
      <c r="I54" s="182">
        <f t="shared" si="4"/>
        <v>4951.1088</v>
      </c>
      <c r="J54" s="182">
        <f t="shared" si="5"/>
        <v>21345.508800000003</v>
      </c>
      <c r="K54" s="182">
        <f t="shared" si="1"/>
        <v>18784.688109264003</v>
      </c>
      <c r="L54" s="182">
        <f t="shared" si="6"/>
        <v>5656.559832000001</v>
      </c>
      <c r="M54" s="182">
        <f t="shared" si="7"/>
        <v>1708.2810692640003</v>
      </c>
      <c r="N54" s="182">
        <f t="shared" si="8"/>
        <v>7108.054430400001</v>
      </c>
      <c r="O54" s="182">
        <f t="shared" si="9"/>
        <v>4311.792777600001</v>
      </c>
      <c r="P54" s="182">
        <f t="shared" si="10"/>
        <v>40130.19690926401</v>
      </c>
      <c r="Q54" s="182">
        <f t="shared" si="11"/>
        <v>4013.019690926401</v>
      </c>
      <c r="R54" s="182"/>
      <c r="S54" s="182">
        <f t="shared" si="12"/>
        <v>44143.216600190404</v>
      </c>
      <c r="T54" s="123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</row>
    <row r="55" spans="1:33" s="125" customFormat="1" ht="26.25">
      <c r="A55" s="142">
        <v>49</v>
      </c>
      <c r="B55" s="143" t="s">
        <v>162</v>
      </c>
      <c r="C55" s="180">
        <v>80</v>
      </c>
      <c r="D55" s="181">
        <v>75</v>
      </c>
      <c r="E55" s="180">
        <v>232</v>
      </c>
      <c r="F55" s="180">
        <v>6</v>
      </c>
      <c r="G55" s="182">
        <f t="shared" si="0"/>
        <v>7392</v>
      </c>
      <c r="H55" s="182">
        <f t="shared" si="3"/>
        <v>3829.056</v>
      </c>
      <c r="I55" s="182">
        <f t="shared" si="4"/>
        <v>3388.7589120000002</v>
      </c>
      <c r="J55" s="182">
        <f t="shared" si="5"/>
        <v>14609.814912000002</v>
      </c>
      <c r="K55" s="182">
        <f t="shared" si="1"/>
        <v>12857.075417007361</v>
      </c>
      <c r="L55" s="182">
        <f t="shared" si="6"/>
        <v>3871.6009516800004</v>
      </c>
      <c r="M55" s="182">
        <f t="shared" si="7"/>
        <v>1169.2234874073602</v>
      </c>
      <c r="N55" s="182">
        <f t="shared" si="8"/>
        <v>4865.068365696001</v>
      </c>
      <c r="O55" s="182">
        <f t="shared" si="9"/>
        <v>2951.1826122240004</v>
      </c>
      <c r="P55" s="182">
        <f t="shared" si="10"/>
        <v>27466.890329007365</v>
      </c>
      <c r="Q55" s="182">
        <f t="shared" si="11"/>
        <v>2746.6890329007365</v>
      </c>
      <c r="R55" s="182"/>
      <c r="S55" s="182">
        <f t="shared" si="12"/>
        <v>30213.5793619081</v>
      </c>
      <c r="T55" s="123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1:33" s="125" customFormat="1" ht="26.25">
      <c r="A56" s="142">
        <v>50</v>
      </c>
      <c r="B56" s="143" t="s">
        <v>163</v>
      </c>
      <c r="C56" s="180">
        <v>80</v>
      </c>
      <c r="D56" s="181">
        <v>75</v>
      </c>
      <c r="E56" s="180">
        <v>232</v>
      </c>
      <c r="F56" s="180">
        <v>6</v>
      </c>
      <c r="G56" s="182">
        <f t="shared" si="0"/>
        <v>7392</v>
      </c>
      <c r="H56" s="182">
        <f t="shared" si="3"/>
        <v>3829.056</v>
      </c>
      <c r="I56" s="182">
        <f t="shared" si="4"/>
        <v>3388.7589120000002</v>
      </c>
      <c r="J56" s="182">
        <f t="shared" si="5"/>
        <v>14609.814912000002</v>
      </c>
      <c r="K56" s="182">
        <f t="shared" si="1"/>
        <v>12857.075417007361</v>
      </c>
      <c r="L56" s="182">
        <f t="shared" si="6"/>
        <v>3871.6009516800004</v>
      </c>
      <c r="M56" s="182">
        <f t="shared" si="7"/>
        <v>1169.2234874073602</v>
      </c>
      <c r="N56" s="182">
        <f t="shared" si="8"/>
        <v>4865.068365696001</v>
      </c>
      <c r="O56" s="182">
        <f t="shared" si="9"/>
        <v>2951.1826122240004</v>
      </c>
      <c r="P56" s="182">
        <f t="shared" si="10"/>
        <v>27466.890329007365</v>
      </c>
      <c r="Q56" s="182">
        <f t="shared" si="11"/>
        <v>2746.6890329007365</v>
      </c>
      <c r="R56" s="182"/>
      <c r="S56" s="182">
        <f t="shared" si="12"/>
        <v>30213.5793619081</v>
      </c>
      <c r="T56" s="123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1:33" s="125" customFormat="1" ht="26.25">
      <c r="A57" s="142">
        <v>51</v>
      </c>
      <c r="B57" s="144" t="s">
        <v>164</v>
      </c>
      <c r="C57" s="180">
        <v>88</v>
      </c>
      <c r="D57" s="181">
        <v>75</v>
      </c>
      <c r="E57" s="180">
        <v>336</v>
      </c>
      <c r="F57" s="180">
        <v>6</v>
      </c>
      <c r="G57" s="182">
        <f t="shared" si="0"/>
        <v>8616</v>
      </c>
      <c r="H57" s="182">
        <f t="shared" si="3"/>
        <v>4463.088</v>
      </c>
      <c r="I57" s="182">
        <f t="shared" si="4"/>
        <v>3949.884576</v>
      </c>
      <c r="J57" s="182">
        <f t="shared" si="5"/>
        <v>17028.972576</v>
      </c>
      <c r="K57" s="182">
        <f t="shared" si="1"/>
        <v>14986.006736057281</v>
      </c>
      <c r="L57" s="182">
        <f t="shared" si="6"/>
        <v>4512.677732640001</v>
      </c>
      <c r="M57" s="182">
        <f t="shared" si="7"/>
        <v>1362.82867525728</v>
      </c>
      <c r="N57" s="182">
        <f t="shared" si="8"/>
        <v>5670.647867808</v>
      </c>
      <c r="O57" s="182">
        <f t="shared" si="9"/>
        <v>3439.8524603520004</v>
      </c>
      <c r="P57" s="182">
        <f t="shared" si="10"/>
        <v>32014.97931205728</v>
      </c>
      <c r="Q57" s="182">
        <f>P57*0.02</f>
        <v>640.2995862411456</v>
      </c>
      <c r="R57" s="182"/>
      <c r="S57" s="182">
        <f t="shared" si="12"/>
        <v>32655.278898298424</v>
      </c>
      <c r="T57" s="123">
        <v>2</v>
      </c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</row>
    <row r="58" spans="1:33" s="125" customFormat="1" ht="26.25">
      <c r="A58" s="142">
        <v>52</v>
      </c>
      <c r="B58" s="145" t="s">
        <v>165</v>
      </c>
      <c r="C58" s="180">
        <v>88</v>
      </c>
      <c r="D58" s="181">
        <v>75</v>
      </c>
      <c r="E58" s="180">
        <v>336</v>
      </c>
      <c r="F58" s="180">
        <v>7</v>
      </c>
      <c r="G58" s="182">
        <f t="shared" si="0"/>
        <v>8952</v>
      </c>
      <c r="H58" s="182">
        <f t="shared" si="3"/>
        <v>4637.136</v>
      </c>
      <c r="I58" s="182">
        <f t="shared" si="4"/>
        <v>4103.919072</v>
      </c>
      <c r="J58" s="182">
        <f t="shared" si="5"/>
        <v>17693.055072</v>
      </c>
      <c r="K58" s="182">
        <f t="shared" si="1"/>
        <v>15570.419255012159</v>
      </c>
      <c r="L58" s="182">
        <f t="shared" si="6"/>
        <v>4688.65959408</v>
      </c>
      <c r="M58" s="182">
        <f t="shared" si="7"/>
        <v>1415.9751974121598</v>
      </c>
      <c r="N58" s="182">
        <f t="shared" si="8"/>
        <v>5891.787338976</v>
      </c>
      <c r="O58" s="182">
        <f t="shared" si="9"/>
        <v>3573.997124544</v>
      </c>
      <c r="P58" s="182">
        <f t="shared" si="10"/>
        <v>33263.474327012154</v>
      </c>
      <c r="Q58" s="182">
        <f t="shared" si="11"/>
        <v>3326.3474327012154</v>
      </c>
      <c r="R58" s="182"/>
      <c r="S58" s="182">
        <f t="shared" si="12"/>
        <v>36589.82175971337</v>
      </c>
      <c r="T58" s="123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1:33" s="125" customFormat="1" ht="26.25">
      <c r="A59" s="142">
        <v>53</v>
      </c>
      <c r="B59" s="144" t="s">
        <v>280</v>
      </c>
      <c r="C59" s="180">
        <v>88</v>
      </c>
      <c r="D59" s="181">
        <v>75</v>
      </c>
      <c r="E59" s="180">
        <v>336</v>
      </c>
      <c r="F59" s="180">
        <v>8</v>
      </c>
      <c r="G59" s="182">
        <f t="shared" si="0"/>
        <v>9288</v>
      </c>
      <c r="H59" s="182">
        <f t="shared" si="3"/>
        <v>4811.184</v>
      </c>
      <c r="I59" s="182">
        <f t="shared" si="4"/>
        <v>4257.953568</v>
      </c>
      <c r="J59" s="182">
        <f t="shared" si="5"/>
        <v>18357.137568000002</v>
      </c>
      <c r="K59" s="182">
        <f t="shared" si="1"/>
        <v>16154.831773967042</v>
      </c>
      <c r="L59" s="182">
        <f t="shared" si="6"/>
        <v>4864.641455520001</v>
      </c>
      <c r="M59" s="182">
        <f t="shared" si="7"/>
        <v>1469.1217195670401</v>
      </c>
      <c r="N59" s="182">
        <f t="shared" si="8"/>
        <v>6112.926810144001</v>
      </c>
      <c r="O59" s="182">
        <f t="shared" si="9"/>
        <v>3708.1417887360008</v>
      </c>
      <c r="P59" s="182">
        <f t="shared" si="10"/>
        <v>34511.969341967044</v>
      </c>
      <c r="Q59" s="182">
        <f t="shared" si="11"/>
        <v>3451.1969341967047</v>
      </c>
      <c r="R59" s="182"/>
      <c r="S59" s="182">
        <f t="shared" si="12"/>
        <v>37963.16627616375</v>
      </c>
      <c r="T59" s="123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s="125" customFormat="1" ht="26.25">
      <c r="A60" s="142">
        <v>54</v>
      </c>
      <c r="B60" s="143" t="s">
        <v>281</v>
      </c>
      <c r="C60" s="180">
        <v>88</v>
      </c>
      <c r="D60" s="181">
        <v>75</v>
      </c>
      <c r="E60" s="180">
        <v>80</v>
      </c>
      <c r="F60" s="180">
        <v>6</v>
      </c>
      <c r="G60" s="182">
        <f t="shared" si="0"/>
        <v>7080</v>
      </c>
      <c r="H60" s="182">
        <f t="shared" si="3"/>
        <v>3667.44</v>
      </c>
      <c r="I60" s="182">
        <f t="shared" si="4"/>
        <v>3245.72688</v>
      </c>
      <c r="J60" s="182">
        <f t="shared" si="5"/>
        <v>13993.16688</v>
      </c>
      <c r="K60" s="182">
        <f t="shared" si="1"/>
        <v>12314.4066494064</v>
      </c>
      <c r="L60" s="182">
        <f t="shared" si="6"/>
        <v>3708.1892232000005</v>
      </c>
      <c r="M60" s="182">
        <f t="shared" si="7"/>
        <v>1119.8731454064</v>
      </c>
      <c r="N60" s="182">
        <f t="shared" si="8"/>
        <v>4659.72457104</v>
      </c>
      <c r="O60" s="182">
        <f t="shared" si="9"/>
        <v>2826.61970976</v>
      </c>
      <c r="P60" s="182">
        <f t="shared" si="10"/>
        <v>26307.5735294064</v>
      </c>
      <c r="Q60" s="182">
        <f t="shared" si="11"/>
        <v>2630.75735294064</v>
      </c>
      <c r="R60" s="182"/>
      <c r="S60" s="182">
        <f t="shared" si="12"/>
        <v>28938.33088234704</v>
      </c>
      <c r="T60" s="123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1:33" s="125" customFormat="1" ht="26.25">
      <c r="A61" s="142">
        <v>55</v>
      </c>
      <c r="B61" s="143" t="s">
        <v>166</v>
      </c>
      <c r="C61" s="180">
        <v>88</v>
      </c>
      <c r="D61" s="181">
        <v>75</v>
      </c>
      <c r="E61" s="180">
        <v>336</v>
      </c>
      <c r="F61" s="180">
        <v>6</v>
      </c>
      <c r="G61" s="182">
        <f t="shared" si="0"/>
        <v>8616</v>
      </c>
      <c r="H61" s="182">
        <f t="shared" si="3"/>
        <v>4463.088</v>
      </c>
      <c r="I61" s="182">
        <f t="shared" si="4"/>
        <v>3949.884576</v>
      </c>
      <c r="J61" s="182">
        <f t="shared" si="5"/>
        <v>17028.972576</v>
      </c>
      <c r="K61" s="182">
        <f t="shared" si="1"/>
        <v>14986.006736057281</v>
      </c>
      <c r="L61" s="182">
        <f t="shared" si="6"/>
        <v>4512.677732640001</v>
      </c>
      <c r="M61" s="182">
        <f t="shared" si="7"/>
        <v>1362.82867525728</v>
      </c>
      <c r="N61" s="182">
        <f t="shared" si="8"/>
        <v>5670.647867808</v>
      </c>
      <c r="O61" s="182">
        <f t="shared" si="9"/>
        <v>3439.8524603520004</v>
      </c>
      <c r="P61" s="182">
        <f t="shared" si="10"/>
        <v>32014.97931205728</v>
      </c>
      <c r="Q61" s="182">
        <f>P61*0.1</f>
        <v>3201.497931205728</v>
      </c>
      <c r="R61" s="182"/>
      <c r="S61" s="182">
        <f t="shared" si="12"/>
        <v>35216.477243263005</v>
      </c>
      <c r="T61" s="123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1:33" s="125" customFormat="1" ht="26.25">
      <c r="A62" s="142">
        <v>56</v>
      </c>
      <c r="B62" s="143" t="s">
        <v>167</v>
      </c>
      <c r="C62" s="180">
        <v>88</v>
      </c>
      <c r="D62" s="181">
        <v>75</v>
      </c>
      <c r="E62" s="180">
        <v>336</v>
      </c>
      <c r="F62" s="180">
        <v>6</v>
      </c>
      <c r="G62" s="182">
        <f t="shared" si="0"/>
        <v>8616</v>
      </c>
      <c r="H62" s="182">
        <f t="shared" si="3"/>
        <v>4463.088</v>
      </c>
      <c r="I62" s="182">
        <f t="shared" si="4"/>
        <v>3949.884576</v>
      </c>
      <c r="J62" s="182">
        <f t="shared" si="5"/>
        <v>17028.972576</v>
      </c>
      <c r="K62" s="182">
        <f t="shared" si="1"/>
        <v>14986.006736057281</v>
      </c>
      <c r="L62" s="182">
        <f t="shared" si="6"/>
        <v>4512.677732640001</v>
      </c>
      <c r="M62" s="182">
        <f t="shared" si="7"/>
        <v>1362.82867525728</v>
      </c>
      <c r="N62" s="182">
        <f t="shared" si="8"/>
        <v>5670.647867808</v>
      </c>
      <c r="O62" s="182">
        <f t="shared" si="9"/>
        <v>3439.8524603520004</v>
      </c>
      <c r="P62" s="182">
        <f t="shared" si="10"/>
        <v>32014.97931205728</v>
      </c>
      <c r="Q62" s="182">
        <f>P62*0.1</f>
        <v>3201.497931205728</v>
      </c>
      <c r="R62" s="182"/>
      <c r="S62" s="182">
        <f t="shared" si="12"/>
        <v>35216.477243263005</v>
      </c>
      <c r="T62" s="123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s="125" customFormat="1" ht="26.25">
      <c r="A63" s="142">
        <v>57</v>
      </c>
      <c r="B63" s="143" t="s">
        <v>168</v>
      </c>
      <c r="C63" s="180">
        <v>88</v>
      </c>
      <c r="D63" s="181">
        <v>75</v>
      </c>
      <c r="E63" s="180">
        <v>248</v>
      </c>
      <c r="F63" s="180">
        <v>7</v>
      </c>
      <c r="G63" s="182">
        <f t="shared" si="0"/>
        <v>8336</v>
      </c>
      <c r="H63" s="182">
        <f t="shared" si="3"/>
        <v>4318.048</v>
      </c>
      <c r="I63" s="182">
        <f t="shared" si="4"/>
        <v>3821.5224959999996</v>
      </c>
      <c r="J63" s="182">
        <f t="shared" si="5"/>
        <v>16475.570496</v>
      </c>
      <c r="K63" s="182">
        <f t="shared" si="1"/>
        <v>14498.99630359488</v>
      </c>
      <c r="L63" s="182">
        <f t="shared" si="6"/>
        <v>4366.02618144</v>
      </c>
      <c r="M63" s="182">
        <f t="shared" si="7"/>
        <v>1318.53990679488</v>
      </c>
      <c r="N63" s="182">
        <f t="shared" si="8"/>
        <v>5486.3649751680005</v>
      </c>
      <c r="O63" s="182">
        <f t="shared" si="9"/>
        <v>3328.065240192</v>
      </c>
      <c r="P63" s="182">
        <f t="shared" si="10"/>
        <v>30974.566799594882</v>
      </c>
      <c r="Q63" s="182">
        <f t="shared" si="11"/>
        <v>3097.4566799594886</v>
      </c>
      <c r="R63" s="182"/>
      <c r="S63" s="182">
        <f t="shared" si="12"/>
        <v>34072.02347955437</v>
      </c>
      <c r="T63" s="123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1:33" s="125" customFormat="1" ht="26.25">
      <c r="A64" s="142">
        <v>58</v>
      </c>
      <c r="B64" s="143" t="s">
        <v>169</v>
      </c>
      <c r="C64" s="180">
        <v>72</v>
      </c>
      <c r="D64" s="181">
        <v>75</v>
      </c>
      <c r="E64" s="180">
        <v>264</v>
      </c>
      <c r="F64" s="180">
        <v>6</v>
      </c>
      <c r="G64" s="182">
        <f t="shared" si="0"/>
        <v>6984</v>
      </c>
      <c r="H64" s="182">
        <f t="shared" si="3"/>
        <v>3617.712</v>
      </c>
      <c r="I64" s="182">
        <f t="shared" si="4"/>
        <v>3201.7170239999996</v>
      </c>
      <c r="J64" s="182">
        <f t="shared" si="5"/>
        <v>13803.429024</v>
      </c>
      <c r="K64" s="182">
        <f t="shared" si="1"/>
        <v>12147.43164399072</v>
      </c>
      <c r="L64" s="182">
        <f t="shared" si="6"/>
        <v>3657.90869136</v>
      </c>
      <c r="M64" s="182">
        <f t="shared" si="7"/>
        <v>1104.6884247907199</v>
      </c>
      <c r="N64" s="182">
        <f t="shared" si="8"/>
        <v>4596.541864992</v>
      </c>
      <c r="O64" s="182">
        <f t="shared" si="9"/>
        <v>2788.292662848</v>
      </c>
      <c r="P64" s="182">
        <f t="shared" si="10"/>
        <v>25950.860667990717</v>
      </c>
      <c r="Q64" s="182">
        <f>P64*0.02</f>
        <v>519.0172133598144</v>
      </c>
      <c r="R64" s="182"/>
      <c r="S64" s="182">
        <f t="shared" si="12"/>
        <v>26469.87788135053</v>
      </c>
      <c r="T64" s="123">
        <v>2</v>
      </c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</row>
    <row r="65" spans="1:33" s="125" customFormat="1" ht="26.25">
      <c r="A65" s="142">
        <v>59</v>
      </c>
      <c r="B65" s="143" t="s">
        <v>170</v>
      </c>
      <c r="C65" s="180">
        <v>88</v>
      </c>
      <c r="D65" s="181">
        <v>75</v>
      </c>
      <c r="E65" s="180">
        <v>168</v>
      </c>
      <c r="F65" s="180">
        <v>6</v>
      </c>
      <c r="G65" s="182">
        <f t="shared" si="0"/>
        <v>7608</v>
      </c>
      <c r="H65" s="182">
        <f t="shared" si="3"/>
        <v>3940.944</v>
      </c>
      <c r="I65" s="182">
        <f t="shared" si="4"/>
        <v>3487.7810879999997</v>
      </c>
      <c r="J65" s="182">
        <f t="shared" si="5"/>
        <v>15036.725088</v>
      </c>
      <c r="K65" s="182">
        <f t="shared" si="1"/>
        <v>13232.769179192639</v>
      </c>
      <c r="L65" s="182">
        <f t="shared" si="6"/>
        <v>3984.73214832</v>
      </c>
      <c r="M65" s="182">
        <f t="shared" si="7"/>
        <v>1203.38910879264</v>
      </c>
      <c r="N65" s="182">
        <f t="shared" si="8"/>
        <v>5007.229454304</v>
      </c>
      <c r="O65" s="182">
        <f t="shared" si="9"/>
        <v>3037.418467776</v>
      </c>
      <c r="P65" s="182">
        <f t="shared" si="10"/>
        <v>28269.49426719264</v>
      </c>
      <c r="Q65" s="182">
        <f t="shared" si="11"/>
        <v>2826.949426719264</v>
      </c>
      <c r="R65" s="182"/>
      <c r="S65" s="182">
        <f t="shared" si="12"/>
        <v>31096.443693911904</v>
      </c>
      <c r="T65" s="123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</row>
    <row r="66" spans="1:33" s="125" customFormat="1" ht="26.25">
      <c r="A66" s="142">
        <v>60</v>
      </c>
      <c r="B66" s="143" t="s">
        <v>282</v>
      </c>
      <c r="C66" s="180">
        <v>80</v>
      </c>
      <c r="D66" s="181">
        <v>75</v>
      </c>
      <c r="E66" s="180">
        <v>80</v>
      </c>
      <c r="F66" s="180">
        <v>10</v>
      </c>
      <c r="G66" s="182">
        <f t="shared" si="0"/>
        <v>6800</v>
      </c>
      <c r="H66" s="182">
        <f t="shared" si="3"/>
        <v>3522.4</v>
      </c>
      <c r="I66" s="182">
        <f t="shared" si="4"/>
        <v>3117.3648</v>
      </c>
      <c r="J66" s="182">
        <f t="shared" si="5"/>
        <v>13439.764799999999</v>
      </c>
      <c r="K66" s="182">
        <f t="shared" si="1"/>
        <v>11827.396216944</v>
      </c>
      <c r="L66" s="182">
        <f t="shared" si="6"/>
        <v>3561.537672</v>
      </c>
      <c r="M66" s="182">
        <f t="shared" si="7"/>
        <v>1075.584376944</v>
      </c>
      <c r="N66" s="182">
        <f t="shared" si="8"/>
        <v>4475.4416784</v>
      </c>
      <c r="O66" s="182">
        <f t="shared" si="9"/>
        <v>2714.8324896</v>
      </c>
      <c r="P66" s="182">
        <f t="shared" si="10"/>
        <v>25267.161016944</v>
      </c>
      <c r="Q66" s="182">
        <f>P66*0.05</f>
        <v>1263.3580508472</v>
      </c>
      <c r="R66" s="182"/>
      <c r="S66" s="182">
        <f t="shared" si="12"/>
        <v>26530.5190677912</v>
      </c>
      <c r="T66" s="123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125" customFormat="1" ht="26.25">
      <c r="A67" s="142">
        <v>61</v>
      </c>
      <c r="B67" s="143" t="s">
        <v>171</v>
      </c>
      <c r="C67" s="180">
        <v>72</v>
      </c>
      <c r="D67" s="181">
        <v>75</v>
      </c>
      <c r="E67" s="180">
        <v>160</v>
      </c>
      <c r="F67" s="180">
        <v>6</v>
      </c>
      <c r="G67" s="182">
        <f t="shared" si="0"/>
        <v>6360</v>
      </c>
      <c r="H67" s="182">
        <f t="shared" si="3"/>
        <v>3294.48</v>
      </c>
      <c r="I67" s="182">
        <f t="shared" si="4"/>
        <v>2915.65296</v>
      </c>
      <c r="J67" s="182">
        <f t="shared" si="5"/>
        <v>12570.132959999999</v>
      </c>
      <c r="K67" s="182">
        <f t="shared" si="1"/>
        <v>11062.0941087888</v>
      </c>
      <c r="L67" s="182">
        <f t="shared" si="6"/>
        <v>3331.0852344</v>
      </c>
      <c r="M67" s="182">
        <f t="shared" si="7"/>
        <v>1005.9877407888</v>
      </c>
      <c r="N67" s="182">
        <f t="shared" si="8"/>
        <v>4185.85427568</v>
      </c>
      <c r="O67" s="182">
        <f t="shared" si="9"/>
        <v>2539.16685792</v>
      </c>
      <c r="P67" s="182">
        <f t="shared" si="10"/>
        <v>23632.2270687888</v>
      </c>
      <c r="Q67" s="182">
        <f t="shared" si="11"/>
        <v>2363.22270687888</v>
      </c>
      <c r="R67" s="182"/>
      <c r="S67" s="182">
        <f t="shared" si="12"/>
        <v>25995.449775667683</v>
      </c>
      <c r="T67" s="123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s="125" customFormat="1" ht="26.25">
      <c r="A68" s="142">
        <v>62</v>
      </c>
      <c r="B68" s="143" t="s">
        <v>172</v>
      </c>
      <c r="C68" s="180">
        <v>72</v>
      </c>
      <c r="D68" s="181">
        <v>75</v>
      </c>
      <c r="E68" s="180">
        <v>192</v>
      </c>
      <c r="F68" s="180">
        <v>6</v>
      </c>
      <c r="G68" s="182">
        <f t="shared" si="0"/>
        <v>6552</v>
      </c>
      <c r="H68" s="182">
        <f t="shared" si="3"/>
        <v>3393.936</v>
      </c>
      <c r="I68" s="182">
        <f t="shared" si="4"/>
        <v>3003.6726719999997</v>
      </c>
      <c r="J68" s="182">
        <f t="shared" si="5"/>
        <v>12949.608671999998</v>
      </c>
      <c r="K68" s="182">
        <f t="shared" si="1"/>
        <v>11396.044119620161</v>
      </c>
      <c r="L68" s="182">
        <f t="shared" si="6"/>
        <v>3431.6462980799997</v>
      </c>
      <c r="M68" s="182">
        <f t="shared" si="7"/>
        <v>1036.3571820201598</v>
      </c>
      <c r="N68" s="182">
        <f t="shared" si="8"/>
        <v>4312.219687776</v>
      </c>
      <c r="O68" s="182">
        <f t="shared" si="9"/>
        <v>2615.820951744</v>
      </c>
      <c r="P68" s="182">
        <f t="shared" si="10"/>
        <v>24345.65279162016</v>
      </c>
      <c r="Q68" s="182">
        <f t="shared" si="11"/>
        <v>2434.565279162016</v>
      </c>
      <c r="R68" s="182"/>
      <c r="S68" s="182">
        <f t="shared" si="12"/>
        <v>26780.218070782175</v>
      </c>
      <c r="T68" s="123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25" customFormat="1" ht="22.5" customHeight="1">
      <c r="A69" s="142">
        <v>63</v>
      </c>
      <c r="B69" s="143" t="s">
        <v>283</v>
      </c>
      <c r="C69" s="180">
        <v>72</v>
      </c>
      <c r="D69" s="181">
        <v>75</v>
      </c>
      <c r="E69" s="180">
        <v>192</v>
      </c>
      <c r="F69" s="180">
        <v>6</v>
      </c>
      <c r="G69" s="182">
        <f t="shared" si="0"/>
        <v>6552</v>
      </c>
      <c r="H69" s="182">
        <f t="shared" si="3"/>
        <v>3393.936</v>
      </c>
      <c r="I69" s="182">
        <f t="shared" si="4"/>
        <v>3003.6726719999997</v>
      </c>
      <c r="J69" s="182">
        <f t="shared" si="5"/>
        <v>12949.608671999998</v>
      </c>
      <c r="K69" s="182">
        <f t="shared" si="1"/>
        <v>11396.044119620161</v>
      </c>
      <c r="L69" s="182">
        <f t="shared" si="6"/>
        <v>3431.6462980799997</v>
      </c>
      <c r="M69" s="182">
        <f t="shared" si="7"/>
        <v>1036.3571820201598</v>
      </c>
      <c r="N69" s="182">
        <f t="shared" si="8"/>
        <v>4312.219687776</v>
      </c>
      <c r="O69" s="182">
        <f t="shared" si="9"/>
        <v>2615.820951744</v>
      </c>
      <c r="P69" s="182">
        <f t="shared" si="10"/>
        <v>24345.65279162016</v>
      </c>
      <c r="Q69" s="182">
        <f t="shared" si="11"/>
        <v>2434.565279162016</v>
      </c>
      <c r="R69" s="182"/>
      <c r="S69" s="182">
        <f t="shared" si="12"/>
        <v>26780.218070782175</v>
      </c>
      <c r="T69" s="123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</row>
    <row r="70" spans="1:33" s="125" customFormat="1" ht="26.25">
      <c r="A70" s="142">
        <v>64</v>
      </c>
      <c r="B70" s="143" t="s">
        <v>173</v>
      </c>
      <c r="C70" s="180">
        <v>80</v>
      </c>
      <c r="D70" s="181">
        <v>75</v>
      </c>
      <c r="E70" s="180">
        <v>256</v>
      </c>
      <c r="F70" s="180">
        <v>6</v>
      </c>
      <c r="G70" s="182">
        <f aca="true" t="shared" si="13" ref="G70:G133">C70*D70+E70*F70</f>
        <v>7536</v>
      </c>
      <c r="H70" s="182">
        <f t="shared" si="3"/>
        <v>3903.648</v>
      </c>
      <c r="I70" s="182">
        <f t="shared" si="4"/>
        <v>3454.773696</v>
      </c>
      <c r="J70" s="182">
        <f t="shared" si="5"/>
        <v>14894.421696000001</v>
      </c>
      <c r="K70" s="182">
        <f aca="true" t="shared" si="14" ref="K70:K134">SUM(L70:O70)</f>
        <v>13107.53792513088</v>
      </c>
      <c r="L70" s="182">
        <f t="shared" si="6"/>
        <v>3947.0217494400003</v>
      </c>
      <c r="M70" s="182">
        <f t="shared" si="7"/>
        <v>1192.00056833088</v>
      </c>
      <c r="N70" s="182">
        <f t="shared" si="8"/>
        <v>4959.8424247680005</v>
      </c>
      <c r="O70" s="182">
        <f t="shared" si="9"/>
        <v>3008.6731825920006</v>
      </c>
      <c r="P70" s="182">
        <f t="shared" si="10"/>
        <v>28001.95962113088</v>
      </c>
      <c r="Q70" s="182">
        <f t="shared" si="11"/>
        <v>2800.195962113088</v>
      </c>
      <c r="R70" s="182"/>
      <c r="S70" s="182">
        <f t="shared" si="12"/>
        <v>30802.15558324397</v>
      </c>
      <c r="T70" s="123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s="125" customFormat="1" ht="26.25">
      <c r="A71" s="142">
        <v>65</v>
      </c>
      <c r="B71" s="143" t="s">
        <v>174</v>
      </c>
      <c r="C71" s="180">
        <v>64</v>
      </c>
      <c r="D71" s="181">
        <v>75</v>
      </c>
      <c r="E71" s="180">
        <v>116</v>
      </c>
      <c r="F71" s="180">
        <v>6</v>
      </c>
      <c r="G71" s="182">
        <f t="shared" si="13"/>
        <v>5496</v>
      </c>
      <c r="H71" s="182">
        <f t="shared" si="3"/>
        <v>2846.928</v>
      </c>
      <c r="I71" s="182">
        <f t="shared" si="4"/>
        <v>2519.564256</v>
      </c>
      <c r="J71" s="182">
        <f t="shared" si="5"/>
        <v>10862.492256</v>
      </c>
      <c r="K71" s="182">
        <f t="shared" si="14"/>
        <v>9559.31906004768</v>
      </c>
      <c r="L71" s="182">
        <f t="shared" si="6"/>
        <v>2878.56044784</v>
      </c>
      <c r="M71" s="182">
        <f t="shared" si="7"/>
        <v>869.3252552476799</v>
      </c>
      <c r="N71" s="182">
        <f t="shared" si="8"/>
        <v>3617.2099212480002</v>
      </c>
      <c r="O71" s="182">
        <f t="shared" si="9"/>
        <v>2194.223435712</v>
      </c>
      <c r="P71" s="182">
        <f t="shared" si="10"/>
        <v>20421.81131604768</v>
      </c>
      <c r="Q71" s="182">
        <f t="shared" si="11"/>
        <v>2042.1811316047679</v>
      </c>
      <c r="R71" s="182"/>
      <c r="S71" s="182">
        <f t="shared" si="12"/>
        <v>22463.992447652447</v>
      </c>
      <c r="T71" s="123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s="125" customFormat="1" ht="26.25">
      <c r="A72" s="142">
        <v>66</v>
      </c>
      <c r="B72" s="143" t="s">
        <v>284</v>
      </c>
      <c r="C72" s="180">
        <v>104</v>
      </c>
      <c r="D72" s="181">
        <v>75</v>
      </c>
      <c r="E72" s="180">
        <v>104</v>
      </c>
      <c r="F72" s="180">
        <v>6</v>
      </c>
      <c r="G72" s="182">
        <f t="shared" si="13"/>
        <v>8424</v>
      </c>
      <c r="H72" s="182">
        <f aca="true" t="shared" si="15" ref="H72:H136">G72*0.518</f>
        <v>4363.6320000000005</v>
      </c>
      <c r="I72" s="182">
        <f aca="true" t="shared" si="16" ref="I72:I136">(G72+H72)*0.302</f>
        <v>3861.864864</v>
      </c>
      <c r="J72" s="182">
        <f aca="true" t="shared" si="17" ref="J72:J136">SUM(G72:I72)</f>
        <v>16649.496864</v>
      </c>
      <c r="K72" s="182">
        <f t="shared" si="14"/>
        <v>14652.05672522592</v>
      </c>
      <c r="L72" s="182">
        <f aca="true" t="shared" si="18" ref="L72:L136">J72*0.265</f>
        <v>4412.11666896</v>
      </c>
      <c r="M72" s="182">
        <f aca="true" t="shared" si="19" ref="M72:M136">L72*0.302</f>
        <v>1332.45923402592</v>
      </c>
      <c r="N72" s="182">
        <f aca="true" t="shared" si="20" ref="N72:N136">J72*0.333</f>
        <v>5544.282455712</v>
      </c>
      <c r="O72" s="182">
        <f aca="true" t="shared" si="21" ref="O72:O136">J72*0.202</f>
        <v>3363.1983665280004</v>
      </c>
      <c r="P72" s="182">
        <f aca="true" t="shared" si="22" ref="P72:P136">J72+K72</f>
        <v>31301.55358922592</v>
      </c>
      <c r="Q72" s="182">
        <f aca="true" t="shared" si="23" ref="Q72:Q136">P72*0.1</f>
        <v>3130.1553589225923</v>
      </c>
      <c r="R72" s="182"/>
      <c r="S72" s="182">
        <f t="shared" si="12"/>
        <v>34431.708948148516</v>
      </c>
      <c r="T72" s="123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</row>
    <row r="73" spans="1:33" s="125" customFormat="1" ht="26.25">
      <c r="A73" s="142">
        <v>67</v>
      </c>
      <c r="B73" s="143" t="s">
        <v>175</v>
      </c>
      <c r="C73" s="180">
        <v>128</v>
      </c>
      <c r="D73" s="181">
        <v>75</v>
      </c>
      <c r="E73" s="180">
        <v>296</v>
      </c>
      <c r="F73" s="180">
        <v>7</v>
      </c>
      <c r="G73" s="182">
        <f t="shared" si="13"/>
        <v>11672</v>
      </c>
      <c r="H73" s="182">
        <f t="shared" si="15"/>
        <v>6046.0960000000005</v>
      </c>
      <c r="I73" s="182">
        <f t="shared" si="16"/>
        <v>5350.864992</v>
      </c>
      <c r="J73" s="182">
        <f t="shared" si="17"/>
        <v>23068.960992</v>
      </c>
      <c r="K73" s="182">
        <f t="shared" si="14"/>
        <v>20301.37774178976</v>
      </c>
      <c r="L73" s="182">
        <f t="shared" si="18"/>
        <v>6113.2746628800005</v>
      </c>
      <c r="M73" s="182">
        <f t="shared" si="19"/>
        <v>1846.2089481897601</v>
      </c>
      <c r="N73" s="182">
        <f t="shared" si="20"/>
        <v>7681.964010336001</v>
      </c>
      <c r="O73" s="182">
        <f t="shared" si="21"/>
        <v>4659.9301203840005</v>
      </c>
      <c r="P73" s="182">
        <f t="shared" si="22"/>
        <v>43370.33873378976</v>
      </c>
      <c r="Q73" s="182">
        <f t="shared" si="23"/>
        <v>4337.033873378976</v>
      </c>
      <c r="R73" s="182"/>
      <c r="S73" s="182">
        <f t="shared" si="12"/>
        <v>47707.372607168734</v>
      </c>
      <c r="T73" s="123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</row>
    <row r="74" spans="1:33" s="125" customFormat="1" ht="26.25">
      <c r="A74" s="142">
        <v>68</v>
      </c>
      <c r="B74" s="143" t="s">
        <v>176</v>
      </c>
      <c r="C74" s="180">
        <v>64</v>
      </c>
      <c r="D74" s="181">
        <v>75</v>
      </c>
      <c r="E74" s="180">
        <v>272</v>
      </c>
      <c r="F74" s="180">
        <v>6</v>
      </c>
      <c r="G74" s="182">
        <f t="shared" si="13"/>
        <v>6432</v>
      </c>
      <c r="H74" s="182">
        <f t="shared" si="15"/>
        <v>3331.7760000000003</v>
      </c>
      <c r="I74" s="182">
        <f t="shared" si="16"/>
        <v>2948.660352</v>
      </c>
      <c r="J74" s="182">
        <f t="shared" si="17"/>
        <v>12712.436352</v>
      </c>
      <c r="K74" s="182">
        <f t="shared" si="14"/>
        <v>11187.32536285056</v>
      </c>
      <c r="L74" s="182">
        <f t="shared" si="18"/>
        <v>3368.7956332800004</v>
      </c>
      <c r="M74" s="182">
        <f t="shared" si="19"/>
        <v>1017.37628125056</v>
      </c>
      <c r="N74" s="182">
        <f t="shared" si="20"/>
        <v>4233.241305216</v>
      </c>
      <c r="O74" s="182">
        <f t="shared" si="21"/>
        <v>2567.9121431040003</v>
      </c>
      <c r="P74" s="182">
        <f t="shared" si="22"/>
        <v>23899.76171485056</v>
      </c>
      <c r="Q74" s="182">
        <f t="shared" si="23"/>
        <v>2389.976171485056</v>
      </c>
      <c r="R74" s="182"/>
      <c r="S74" s="182">
        <f t="shared" si="12"/>
        <v>26289.737886335617</v>
      </c>
      <c r="T74" s="123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</row>
    <row r="75" spans="1:33" s="125" customFormat="1" ht="47.25">
      <c r="A75" s="142">
        <v>69</v>
      </c>
      <c r="B75" s="143" t="s">
        <v>177</v>
      </c>
      <c r="C75" s="180">
        <v>72</v>
      </c>
      <c r="D75" s="181">
        <v>75</v>
      </c>
      <c r="E75" s="180">
        <v>264</v>
      </c>
      <c r="F75" s="180">
        <v>10</v>
      </c>
      <c r="G75" s="182">
        <f t="shared" si="13"/>
        <v>8040</v>
      </c>
      <c r="H75" s="182">
        <f t="shared" si="15"/>
        <v>4164.72</v>
      </c>
      <c r="I75" s="182">
        <f t="shared" si="16"/>
        <v>3685.82544</v>
      </c>
      <c r="J75" s="182">
        <f t="shared" si="17"/>
        <v>15890.545440000002</v>
      </c>
      <c r="K75" s="182">
        <f t="shared" si="14"/>
        <v>13984.156703563203</v>
      </c>
      <c r="L75" s="182">
        <f t="shared" si="18"/>
        <v>4210.994541600001</v>
      </c>
      <c r="M75" s="182">
        <f t="shared" si="19"/>
        <v>1271.7203515632002</v>
      </c>
      <c r="N75" s="182">
        <f t="shared" si="20"/>
        <v>5291.551631520001</v>
      </c>
      <c r="O75" s="182">
        <f t="shared" si="21"/>
        <v>3209.8901788800003</v>
      </c>
      <c r="P75" s="182">
        <f t="shared" si="22"/>
        <v>29874.702143563205</v>
      </c>
      <c r="Q75" s="182">
        <f t="shared" si="23"/>
        <v>2987.470214356321</v>
      </c>
      <c r="R75" s="182"/>
      <c r="S75" s="182">
        <f t="shared" si="12"/>
        <v>32862.172357919524</v>
      </c>
      <c r="T75" s="123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</row>
    <row r="76" spans="1:33" s="125" customFormat="1" ht="47.25">
      <c r="A76" s="142">
        <v>70</v>
      </c>
      <c r="B76" s="143" t="s">
        <v>178</v>
      </c>
      <c r="C76" s="180">
        <v>72</v>
      </c>
      <c r="D76" s="181">
        <v>75</v>
      </c>
      <c r="E76" s="180">
        <v>320</v>
      </c>
      <c r="F76" s="180">
        <v>7</v>
      </c>
      <c r="G76" s="182">
        <f>C76*D76+E76*F76</f>
        <v>7640</v>
      </c>
      <c r="H76" s="182">
        <f t="shared" si="15"/>
        <v>3957.52</v>
      </c>
      <c r="I76" s="182">
        <f t="shared" si="16"/>
        <v>3502.45104</v>
      </c>
      <c r="J76" s="182">
        <f t="shared" si="17"/>
        <v>15099.97104</v>
      </c>
      <c r="K76" s="182">
        <f t="shared" si="14"/>
        <v>13288.427514331202</v>
      </c>
      <c r="L76" s="182">
        <f t="shared" si="18"/>
        <v>4001.4923256</v>
      </c>
      <c r="M76" s="182">
        <f t="shared" si="19"/>
        <v>1208.4506823312</v>
      </c>
      <c r="N76" s="182">
        <f t="shared" si="20"/>
        <v>5028.290356320001</v>
      </c>
      <c r="O76" s="182">
        <f t="shared" si="21"/>
        <v>3050.1941500800003</v>
      </c>
      <c r="P76" s="182">
        <f t="shared" si="22"/>
        <v>28388.3985543312</v>
      </c>
      <c r="Q76" s="182">
        <f>P76*0.1</f>
        <v>2838.83985543312</v>
      </c>
      <c r="R76" s="182">
        <v>12000</v>
      </c>
      <c r="S76" s="182">
        <f t="shared" si="12"/>
        <v>43227.23840976432</v>
      </c>
      <c r="T76" s="123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</row>
    <row r="77" spans="1:33" s="125" customFormat="1" ht="47.25">
      <c r="A77" s="142">
        <v>71</v>
      </c>
      <c r="B77" s="143" t="s">
        <v>179</v>
      </c>
      <c r="C77" s="180">
        <v>72</v>
      </c>
      <c r="D77" s="181">
        <v>75</v>
      </c>
      <c r="E77" s="180">
        <v>320</v>
      </c>
      <c r="F77" s="180">
        <v>7</v>
      </c>
      <c r="G77" s="182">
        <f>C77*D77+E77*F77</f>
        <v>7640</v>
      </c>
      <c r="H77" s="182">
        <f t="shared" si="15"/>
        <v>3957.52</v>
      </c>
      <c r="I77" s="182">
        <f t="shared" si="16"/>
        <v>3502.45104</v>
      </c>
      <c r="J77" s="182">
        <f t="shared" si="17"/>
        <v>15099.97104</v>
      </c>
      <c r="K77" s="182">
        <f t="shared" si="14"/>
        <v>13288.427514331202</v>
      </c>
      <c r="L77" s="182">
        <f t="shared" si="18"/>
        <v>4001.4923256</v>
      </c>
      <c r="M77" s="182">
        <f t="shared" si="19"/>
        <v>1208.4506823312</v>
      </c>
      <c r="N77" s="182">
        <f t="shared" si="20"/>
        <v>5028.290356320001</v>
      </c>
      <c r="O77" s="182">
        <f t="shared" si="21"/>
        <v>3050.1941500800003</v>
      </c>
      <c r="P77" s="182">
        <f t="shared" si="22"/>
        <v>28388.3985543312</v>
      </c>
      <c r="Q77" s="182">
        <f t="shared" si="23"/>
        <v>2838.83985543312</v>
      </c>
      <c r="R77" s="182">
        <v>24000</v>
      </c>
      <c r="S77" s="182">
        <f t="shared" si="12"/>
        <v>55227.23840976432</v>
      </c>
      <c r="T77" s="123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</row>
    <row r="78" spans="1:33" s="125" customFormat="1" ht="47.25">
      <c r="A78" s="142">
        <v>72</v>
      </c>
      <c r="B78" s="143" t="s">
        <v>180</v>
      </c>
      <c r="C78" s="180">
        <v>72</v>
      </c>
      <c r="D78" s="181">
        <v>75</v>
      </c>
      <c r="E78" s="180">
        <v>320</v>
      </c>
      <c r="F78" s="180">
        <v>7</v>
      </c>
      <c r="G78" s="182">
        <f>C78*D78+E78*F78</f>
        <v>7640</v>
      </c>
      <c r="H78" s="182">
        <f t="shared" si="15"/>
        <v>3957.52</v>
      </c>
      <c r="I78" s="182">
        <f t="shared" si="16"/>
        <v>3502.45104</v>
      </c>
      <c r="J78" s="182">
        <f t="shared" si="17"/>
        <v>15099.97104</v>
      </c>
      <c r="K78" s="182">
        <f t="shared" si="14"/>
        <v>13288.427514331202</v>
      </c>
      <c r="L78" s="182">
        <f t="shared" si="18"/>
        <v>4001.4923256</v>
      </c>
      <c r="M78" s="182">
        <f t="shared" si="19"/>
        <v>1208.4506823312</v>
      </c>
      <c r="N78" s="182">
        <f t="shared" si="20"/>
        <v>5028.290356320001</v>
      </c>
      <c r="O78" s="182">
        <f t="shared" si="21"/>
        <v>3050.1941500800003</v>
      </c>
      <c r="P78" s="182">
        <f t="shared" si="22"/>
        <v>28388.3985543312</v>
      </c>
      <c r="Q78" s="182">
        <f t="shared" si="23"/>
        <v>2838.83985543312</v>
      </c>
      <c r="R78" s="182">
        <v>36000</v>
      </c>
      <c r="S78" s="182">
        <f t="shared" si="12"/>
        <v>67227.23840976432</v>
      </c>
      <c r="T78" s="123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</row>
    <row r="79" spans="1:33" s="125" customFormat="1" ht="26.25">
      <c r="A79" s="142">
        <v>73</v>
      </c>
      <c r="B79" s="143" t="s">
        <v>181</v>
      </c>
      <c r="C79" s="180">
        <v>72</v>
      </c>
      <c r="D79" s="181">
        <v>75</v>
      </c>
      <c r="E79" s="180">
        <v>320</v>
      </c>
      <c r="F79" s="180">
        <v>7</v>
      </c>
      <c r="G79" s="182">
        <f t="shared" si="13"/>
        <v>7640</v>
      </c>
      <c r="H79" s="182">
        <f t="shared" si="15"/>
        <v>3957.52</v>
      </c>
      <c r="I79" s="182">
        <f t="shared" si="16"/>
        <v>3502.45104</v>
      </c>
      <c r="J79" s="182">
        <f t="shared" si="17"/>
        <v>15099.97104</v>
      </c>
      <c r="K79" s="182">
        <f t="shared" si="14"/>
        <v>13288.427514331202</v>
      </c>
      <c r="L79" s="182">
        <f t="shared" si="18"/>
        <v>4001.4923256</v>
      </c>
      <c r="M79" s="182">
        <f t="shared" si="19"/>
        <v>1208.4506823312</v>
      </c>
      <c r="N79" s="182">
        <f t="shared" si="20"/>
        <v>5028.290356320001</v>
      </c>
      <c r="O79" s="182">
        <f t="shared" si="21"/>
        <v>3050.1941500800003</v>
      </c>
      <c r="P79" s="182">
        <f t="shared" si="22"/>
        <v>28388.3985543312</v>
      </c>
      <c r="Q79" s="182">
        <f>P79*0.1</f>
        <v>2838.83985543312</v>
      </c>
      <c r="R79" s="182"/>
      <c r="S79" s="182">
        <f t="shared" si="12"/>
        <v>31227.238409764323</v>
      </c>
      <c r="T79" s="123">
        <v>5</v>
      </c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</row>
    <row r="80" spans="1:33" s="125" customFormat="1" ht="26.25">
      <c r="A80" s="142">
        <v>74</v>
      </c>
      <c r="B80" s="143" t="s">
        <v>182</v>
      </c>
      <c r="C80" s="180">
        <v>72</v>
      </c>
      <c r="D80" s="181">
        <v>75</v>
      </c>
      <c r="E80" s="180">
        <v>264</v>
      </c>
      <c r="F80" s="180">
        <v>6</v>
      </c>
      <c r="G80" s="182">
        <f t="shared" si="13"/>
        <v>6984</v>
      </c>
      <c r="H80" s="182">
        <f t="shared" si="15"/>
        <v>3617.712</v>
      </c>
      <c r="I80" s="182">
        <f t="shared" si="16"/>
        <v>3201.7170239999996</v>
      </c>
      <c r="J80" s="182">
        <f t="shared" si="17"/>
        <v>13803.429024</v>
      </c>
      <c r="K80" s="182">
        <f t="shared" si="14"/>
        <v>12147.43164399072</v>
      </c>
      <c r="L80" s="182">
        <f t="shared" si="18"/>
        <v>3657.90869136</v>
      </c>
      <c r="M80" s="182">
        <f t="shared" si="19"/>
        <v>1104.6884247907199</v>
      </c>
      <c r="N80" s="182">
        <f t="shared" si="20"/>
        <v>4596.541864992</v>
      </c>
      <c r="O80" s="182">
        <f t="shared" si="21"/>
        <v>2788.292662848</v>
      </c>
      <c r="P80" s="182">
        <f t="shared" si="22"/>
        <v>25950.860667990717</v>
      </c>
      <c r="Q80" s="182">
        <f>P80*0.1</f>
        <v>2595.086066799072</v>
      </c>
      <c r="R80" s="182"/>
      <c r="S80" s="182">
        <f t="shared" si="12"/>
        <v>28545.946734789788</v>
      </c>
      <c r="T80" s="123">
        <v>5</v>
      </c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</row>
    <row r="81" spans="1:33" s="125" customFormat="1" ht="26.25">
      <c r="A81" s="142">
        <v>75</v>
      </c>
      <c r="B81" s="143" t="s">
        <v>183</v>
      </c>
      <c r="C81" s="180">
        <v>56</v>
      </c>
      <c r="D81" s="181">
        <v>75</v>
      </c>
      <c r="E81" s="180">
        <v>120</v>
      </c>
      <c r="F81" s="180">
        <v>7</v>
      </c>
      <c r="G81" s="182">
        <f t="shared" si="13"/>
        <v>5040</v>
      </c>
      <c r="H81" s="182">
        <f t="shared" si="15"/>
        <v>2610.7200000000003</v>
      </c>
      <c r="I81" s="182">
        <f t="shared" si="16"/>
        <v>2310.51744</v>
      </c>
      <c r="J81" s="182">
        <f t="shared" si="17"/>
        <v>9961.23744</v>
      </c>
      <c r="K81" s="182">
        <f t="shared" si="14"/>
        <v>8766.187784323201</v>
      </c>
      <c r="L81" s="182">
        <f t="shared" si="18"/>
        <v>2639.7279216</v>
      </c>
      <c r="M81" s="182">
        <f t="shared" si="19"/>
        <v>797.1978323232</v>
      </c>
      <c r="N81" s="182">
        <f t="shared" si="20"/>
        <v>3317.0920675200005</v>
      </c>
      <c r="O81" s="182">
        <f t="shared" si="21"/>
        <v>2012.1699628800002</v>
      </c>
      <c r="P81" s="182">
        <f t="shared" si="22"/>
        <v>18727.425224323204</v>
      </c>
      <c r="Q81" s="182">
        <f t="shared" si="23"/>
        <v>1872.7425224323206</v>
      </c>
      <c r="R81" s="182"/>
      <c r="S81" s="182">
        <f t="shared" si="12"/>
        <v>20600.167746755524</v>
      </c>
      <c r="T81" s="123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</row>
    <row r="82" spans="1:33" s="125" customFormat="1" ht="26.25">
      <c r="A82" s="142">
        <v>76</v>
      </c>
      <c r="B82" s="143" t="s">
        <v>184</v>
      </c>
      <c r="C82" s="180">
        <v>72</v>
      </c>
      <c r="D82" s="181">
        <v>75</v>
      </c>
      <c r="E82" s="180">
        <v>264</v>
      </c>
      <c r="F82" s="180">
        <v>6</v>
      </c>
      <c r="G82" s="182">
        <f t="shared" si="13"/>
        <v>6984</v>
      </c>
      <c r="H82" s="182">
        <f t="shared" si="15"/>
        <v>3617.712</v>
      </c>
      <c r="I82" s="182">
        <f t="shared" si="16"/>
        <v>3201.7170239999996</v>
      </c>
      <c r="J82" s="182">
        <f t="shared" si="17"/>
        <v>13803.429024</v>
      </c>
      <c r="K82" s="182">
        <f t="shared" si="14"/>
        <v>12147.43164399072</v>
      </c>
      <c r="L82" s="182">
        <f t="shared" si="18"/>
        <v>3657.90869136</v>
      </c>
      <c r="M82" s="182">
        <f t="shared" si="19"/>
        <v>1104.6884247907199</v>
      </c>
      <c r="N82" s="182">
        <f t="shared" si="20"/>
        <v>4596.541864992</v>
      </c>
      <c r="O82" s="182">
        <f t="shared" si="21"/>
        <v>2788.292662848</v>
      </c>
      <c r="P82" s="182">
        <f t="shared" si="22"/>
        <v>25950.860667990717</v>
      </c>
      <c r="Q82" s="182">
        <f>P82*0.05</f>
        <v>1297.543033399536</v>
      </c>
      <c r="R82" s="182"/>
      <c r="S82" s="182">
        <f t="shared" si="12"/>
        <v>27248.403701390253</v>
      </c>
      <c r="T82" s="123">
        <v>5</v>
      </c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</row>
    <row r="83" spans="1:33" s="125" customFormat="1" ht="26.25">
      <c r="A83" s="142">
        <v>77</v>
      </c>
      <c r="B83" s="146" t="s">
        <v>185</v>
      </c>
      <c r="C83" s="180">
        <v>72</v>
      </c>
      <c r="D83" s="181">
        <v>75</v>
      </c>
      <c r="E83" s="180">
        <v>264</v>
      </c>
      <c r="F83" s="180">
        <v>6</v>
      </c>
      <c r="G83" s="182">
        <f t="shared" si="13"/>
        <v>6984</v>
      </c>
      <c r="H83" s="182">
        <f t="shared" si="15"/>
        <v>3617.712</v>
      </c>
      <c r="I83" s="182">
        <f t="shared" si="16"/>
        <v>3201.7170239999996</v>
      </c>
      <c r="J83" s="182">
        <f t="shared" si="17"/>
        <v>13803.429024</v>
      </c>
      <c r="K83" s="182">
        <f t="shared" si="14"/>
        <v>12147.43164399072</v>
      </c>
      <c r="L83" s="182">
        <f t="shared" si="18"/>
        <v>3657.90869136</v>
      </c>
      <c r="M83" s="182">
        <f t="shared" si="19"/>
        <v>1104.6884247907199</v>
      </c>
      <c r="N83" s="182">
        <f t="shared" si="20"/>
        <v>4596.541864992</v>
      </c>
      <c r="O83" s="182">
        <f t="shared" si="21"/>
        <v>2788.292662848</v>
      </c>
      <c r="P83" s="182">
        <f t="shared" si="22"/>
        <v>25950.860667990717</v>
      </c>
      <c r="Q83" s="182">
        <f t="shared" si="23"/>
        <v>2595.086066799072</v>
      </c>
      <c r="R83" s="182"/>
      <c r="S83" s="182">
        <f t="shared" si="12"/>
        <v>28545.946734789788</v>
      </c>
      <c r="T83" s="123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</row>
    <row r="84" spans="1:33" s="125" customFormat="1" ht="26.25">
      <c r="A84" s="142">
        <v>78</v>
      </c>
      <c r="B84" s="143" t="s">
        <v>186</v>
      </c>
      <c r="C84" s="180">
        <v>88</v>
      </c>
      <c r="D84" s="181">
        <v>75</v>
      </c>
      <c r="E84" s="180">
        <v>248</v>
      </c>
      <c r="F84" s="180">
        <v>6</v>
      </c>
      <c r="G84" s="182">
        <f t="shared" si="13"/>
        <v>8088</v>
      </c>
      <c r="H84" s="182">
        <f t="shared" si="15"/>
        <v>4189.584</v>
      </c>
      <c r="I84" s="182">
        <f t="shared" si="16"/>
        <v>3707.8303679999995</v>
      </c>
      <c r="J84" s="182">
        <f t="shared" si="17"/>
        <v>15985.414367999998</v>
      </c>
      <c r="K84" s="182">
        <f t="shared" si="14"/>
        <v>14067.64420627104</v>
      </c>
      <c r="L84" s="182">
        <f t="shared" si="18"/>
        <v>4236.134807519999</v>
      </c>
      <c r="M84" s="182">
        <f t="shared" si="19"/>
        <v>1279.3127118710397</v>
      </c>
      <c r="N84" s="182">
        <f t="shared" si="20"/>
        <v>5323.142984544</v>
      </c>
      <c r="O84" s="182">
        <f t="shared" si="21"/>
        <v>3229.053702336</v>
      </c>
      <c r="P84" s="182">
        <f t="shared" si="22"/>
        <v>30053.05857427104</v>
      </c>
      <c r="Q84" s="182">
        <f t="shared" si="23"/>
        <v>3005.305857427104</v>
      </c>
      <c r="R84" s="182"/>
      <c r="S84" s="182">
        <f t="shared" si="12"/>
        <v>33058.364431698144</v>
      </c>
      <c r="T84" s="123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</row>
    <row r="85" spans="1:33" s="125" customFormat="1" ht="26.25">
      <c r="A85" s="142">
        <v>79</v>
      </c>
      <c r="B85" s="143" t="s">
        <v>187</v>
      </c>
      <c r="C85" s="180">
        <v>88</v>
      </c>
      <c r="D85" s="181">
        <v>75</v>
      </c>
      <c r="E85" s="180">
        <v>248</v>
      </c>
      <c r="F85" s="180">
        <v>6</v>
      </c>
      <c r="G85" s="182">
        <f t="shared" si="13"/>
        <v>8088</v>
      </c>
      <c r="H85" s="182">
        <f t="shared" si="15"/>
        <v>4189.584</v>
      </c>
      <c r="I85" s="182">
        <f t="shared" si="16"/>
        <v>3707.8303679999995</v>
      </c>
      <c r="J85" s="182">
        <f t="shared" si="17"/>
        <v>15985.414367999998</v>
      </c>
      <c r="K85" s="182">
        <f t="shared" si="14"/>
        <v>14067.64420627104</v>
      </c>
      <c r="L85" s="182">
        <f t="shared" si="18"/>
        <v>4236.134807519999</v>
      </c>
      <c r="M85" s="182">
        <f t="shared" si="19"/>
        <v>1279.3127118710397</v>
      </c>
      <c r="N85" s="182">
        <f t="shared" si="20"/>
        <v>5323.142984544</v>
      </c>
      <c r="O85" s="182">
        <f t="shared" si="21"/>
        <v>3229.053702336</v>
      </c>
      <c r="P85" s="182">
        <f t="shared" si="22"/>
        <v>30053.05857427104</v>
      </c>
      <c r="Q85" s="182">
        <f t="shared" si="23"/>
        <v>3005.305857427104</v>
      </c>
      <c r="R85" s="182"/>
      <c r="S85" s="182">
        <f t="shared" si="12"/>
        <v>33058.364431698144</v>
      </c>
      <c r="T85" s="123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</row>
    <row r="86" spans="1:33" s="125" customFormat="1" ht="26.25">
      <c r="A86" s="142">
        <v>80</v>
      </c>
      <c r="B86" s="143" t="s">
        <v>188</v>
      </c>
      <c r="C86" s="180">
        <v>80</v>
      </c>
      <c r="D86" s="181">
        <v>75</v>
      </c>
      <c r="E86" s="180">
        <v>232</v>
      </c>
      <c r="F86" s="180">
        <v>6</v>
      </c>
      <c r="G86" s="182">
        <f t="shared" si="13"/>
        <v>7392</v>
      </c>
      <c r="H86" s="182">
        <f t="shared" si="15"/>
        <v>3829.056</v>
      </c>
      <c r="I86" s="182">
        <f t="shared" si="16"/>
        <v>3388.7589120000002</v>
      </c>
      <c r="J86" s="182">
        <f t="shared" si="17"/>
        <v>14609.814912000002</v>
      </c>
      <c r="K86" s="182">
        <f t="shared" si="14"/>
        <v>12857.075417007361</v>
      </c>
      <c r="L86" s="182">
        <f t="shared" si="18"/>
        <v>3871.6009516800004</v>
      </c>
      <c r="M86" s="182">
        <f t="shared" si="19"/>
        <v>1169.2234874073602</v>
      </c>
      <c r="N86" s="182">
        <f t="shared" si="20"/>
        <v>4865.068365696001</v>
      </c>
      <c r="O86" s="182">
        <f t="shared" si="21"/>
        <v>2951.1826122240004</v>
      </c>
      <c r="P86" s="182">
        <f t="shared" si="22"/>
        <v>27466.890329007365</v>
      </c>
      <c r="Q86" s="182">
        <f t="shared" si="23"/>
        <v>2746.6890329007365</v>
      </c>
      <c r="R86" s="182"/>
      <c r="S86" s="182">
        <f t="shared" si="12"/>
        <v>30213.5793619081</v>
      </c>
      <c r="T86" s="123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</row>
    <row r="87" spans="1:33" s="125" customFormat="1" ht="26.25">
      <c r="A87" s="142">
        <v>81</v>
      </c>
      <c r="B87" s="146" t="s">
        <v>189</v>
      </c>
      <c r="C87" s="180">
        <v>128</v>
      </c>
      <c r="D87" s="181">
        <v>75</v>
      </c>
      <c r="E87" s="180">
        <v>208</v>
      </c>
      <c r="F87" s="180">
        <v>6</v>
      </c>
      <c r="G87" s="182">
        <f t="shared" si="13"/>
        <v>10848</v>
      </c>
      <c r="H87" s="182">
        <f t="shared" si="15"/>
        <v>5619.264</v>
      </c>
      <c r="I87" s="182">
        <f t="shared" si="16"/>
        <v>4973.113727999999</v>
      </c>
      <c r="J87" s="182">
        <f t="shared" si="17"/>
        <v>21440.377728</v>
      </c>
      <c r="K87" s="182">
        <f t="shared" si="14"/>
        <v>18868.17561197184</v>
      </c>
      <c r="L87" s="182">
        <f t="shared" si="18"/>
        <v>5681.70009792</v>
      </c>
      <c r="M87" s="182">
        <f t="shared" si="19"/>
        <v>1715.87342957184</v>
      </c>
      <c r="N87" s="182">
        <f t="shared" si="20"/>
        <v>7139.645783424</v>
      </c>
      <c r="O87" s="182">
        <f t="shared" si="21"/>
        <v>4330.9563010560005</v>
      </c>
      <c r="P87" s="182">
        <f t="shared" si="22"/>
        <v>40308.55333997184</v>
      </c>
      <c r="Q87" s="182">
        <f>P87*0.01</f>
        <v>403.08553339971843</v>
      </c>
      <c r="R87" s="182"/>
      <c r="S87" s="182">
        <f t="shared" si="12"/>
        <v>40711.63887337156</v>
      </c>
      <c r="T87" s="123">
        <v>1</v>
      </c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</row>
    <row r="88" spans="1:33" s="125" customFormat="1" ht="26.25">
      <c r="A88" s="142">
        <v>82</v>
      </c>
      <c r="B88" s="143" t="s">
        <v>190</v>
      </c>
      <c r="C88" s="180">
        <v>72</v>
      </c>
      <c r="D88" s="181">
        <v>75</v>
      </c>
      <c r="E88" s="180">
        <v>264</v>
      </c>
      <c r="F88" s="180">
        <v>6</v>
      </c>
      <c r="G88" s="182">
        <f t="shared" si="13"/>
        <v>6984</v>
      </c>
      <c r="H88" s="182">
        <f t="shared" si="15"/>
        <v>3617.712</v>
      </c>
      <c r="I88" s="182">
        <f t="shared" si="16"/>
        <v>3201.7170239999996</v>
      </c>
      <c r="J88" s="182">
        <f t="shared" si="17"/>
        <v>13803.429024</v>
      </c>
      <c r="K88" s="182">
        <f t="shared" si="14"/>
        <v>12147.43164399072</v>
      </c>
      <c r="L88" s="182">
        <f t="shared" si="18"/>
        <v>3657.90869136</v>
      </c>
      <c r="M88" s="182">
        <f t="shared" si="19"/>
        <v>1104.6884247907199</v>
      </c>
      <c r="N88" s="182">
        <f t="shared" si="20"/>
        <v>4596.541864992</v>
      </c>
      <c r="O88" s="182">
        <f t="shared" si="21"/>
        <v>2788.292662848</v>
      </c>
      <c r="P88" s="182">
        <f t="shared" si="22"/>
        <v>25950.860667990717</v>
      </c>
      <c r="Q88" s="182">
        <f t="shared" si="23"/>
        <v>2595.086066799072</v>
      </c>
      <c r="R88" s="182"/>
      <c r="S88" s="182">
        <f aca="true" t="shared" si="24" ref="S88:S144">P88+Q88+R88</f>
        <v>28545.946734789788</v>
      </c>
      <c r="T88" s="123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</row>
    <row r="89" spans="1:33" s="125" customFormat="1" ht="26.25">
      <c r="A89" s="142">
        <v>83</v>
      </c>
      <c r="B89" s="143" t="s">
        <v>191</v>
      </c>
      <c r="C89" s="180">
        <v>72</v>
      </c>
      <c r="D89" s="181">
        <v>75</v>
      </c>
      <c r="E89" s="180">
        <v>264</v>
      </c>
      <c r="F89" s="180">
        <v>6</v>
      </c>
      <c r="G89" s="182">
        <f t="shared" si="13"/>
        <v>6984</v>
      </c>
      <c r="H89" s="182">
        <f t="shared" si="15"/>
        <v>3617.712</v>
      </c>
      <c r="I89" s="182">
        <f t="shared" si="16"/>
        <v>3201.7170239999996</v>
      </c>
      <c r="J89" s="182">
        <f t="shared" si="17"/>
        <v>13803.429024</v>
      </c>
      <c r="K89" s="182">
        <f t="shared" si="14"/>
        <v>12147.43164399072</v>
      </c>
      <c r="L89" s="182">
        <f t="shared" si="18"/>
        <v>3657.90869136</v>
      </c>
      <c r="M89" s="182">
        <f t="shared" si="19"/>
        <v>1104.6884247907199</v>
      </c>
      <c r="N89" s="182">
        <f t="shared" si="20"/>
        <v>4596.541864992</v>
      </c>
      <c r="O89" s="182">
        <f t="shared" si="21"/>
        <v>2788.292662848</v>
      </c>
      <c r="P89" s="182">
        <f t="shared" si="22"/>
        <v>25950.860667990717</v>
      </c>
      <c r="Q89" s="182">
        <f t="shared" si="23"/>
        <v>2595.086066799072</v>
      </c>
      <c r="R89" s="182"/>
      <c r="S89" s="182">
        <f t="shared" si="24"/>
        <v>28545.946734789788</v>
      </c>
      <c r="T89" s="123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</row>
    <row r="90" spans="1:33" s="125" customFormat="1" ht="26.25">
      <c r="A90" s="142">
        <v>84</v>
      </c>
      <c r="B90" s="143" t="s">
        <v>192</v>
      </c>
      <c r="C90" s="180">
        <v>80</v>
      </c>
      <c r="D90" s="181">
        <v>75</v>
      </c>
      <c r="E90" s="180">
        <v>240</v>
      </c>
      <c r="F90" s="180">
        <v>8</v>
      </c>
      <c r="G90" s="182">
        <f t="shared" si="13"/>
        <v>7920</v>
      </c>
      <c r="H90" s="182">
        <f t="shared" si="15"/>
        <v>4102.56</v>
      </c>
      <c r="I90" s="182">
        <f t="shared" si="16"/>
        <v>3630.8131200000003</v>
      </c>
      <c r="J90" s="182">
        <f t="shared" si="17"/>
        <v>15653.373120000002</v>
      </c>
      <c r="K90" s="182">
        <f t="shared" si="14"/>
        <v>13775.437946793603</v>
      </c>
      <c r="L90" s="182">
        <f t="shared" si="18"/>
        <v>4148.143876800001</v>
      </c>
      <c r="M90" s="182">
        <f t="shared" si="19"/>
        <v>1252.7394507936</v>
      </c>
      <c r="N90" s="182">
        <f t="shared" si="20"/>
        <v>5212.573248960001</v>
      </c>
      <c r="O90" s="182">
        <f t="shared" si="21"/>
        <v>3161.9813702400006</v>
      </c>
      <c r="P90" s="182">
        <f t="shared" si="22"/>
        <v>29428.811066793605</v>
      </c>
      <c r="Q90" s="182">
        <f t="shared" si="23"/>
        <v>2942.8811066793605</v>
      </c>
      <c r="R90" s="182"/>
      <c r="S90" s="182">
        <f t="shared" si="24"/>
        <v>32371.692173472966</v>
      </c>
      <c r="T90" s="123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</row>
    <row r="91" spans="1:33" s="125" customFormat="1" ht="24.75" customHeight="1">
      <c r="A91" s="142">
        <v>85</v>
      </c>
      <c r="B91" s="143" t="s">
        <v>193</v>
      </c>
      <c r="C91" s="180">
        <v>88</v>
      </c>
      <c r="D91" s="181">
        <v>75</v>
      </c>
      <c r="E91" s="180">
        <v>148</v>
      </c>
      <c r="F91" s="180">
        <v>6</v>
      </c>
      <c r="G91" s="182">
        <f t="shared" si="13"/>
        <v>7488</v>
      </c>
      <c r="H91" s="182">
        <f t="shared" si="15"/>
        <v>3878.784</v>
      </c>
      <c r="I91" s="182">
        <f t="shared" si="16"/>
        <v>3432.768768</v>
      </c>
      <c r="J91" s="182">
        <f t="shared" si="17"/>
        <v>14799.552768</v>
      </c>
      <c r="K91" s="182">
        <f t="shared" si="14"/>
        <v>13024.05042242304</v>
      </c>
      <c r="L91" s="182">
        <f t="shared" si="18"/>
        <v>3921.88148352</v>
      </c>
      <c r="M91" s="182">
        <f t="shared" si="19"/>
        <v>1184.40820802304</v>
      </c>
      <c r="N91" s="182">
        <f t="shared" si="20"/>
        <v>4928.251071744</v>
      </c>
      <c r="O91" s="182">
        <f t="shared" si="21"/>
        <v>2989.509659136</v>
      </c>
      <c r="P91" s="182">
        <f t="shared" si="22"/>
        <v>27823.60319042304</v>
      </c>
      <c r="Q91" s="182">
        <f t="shared" si="23"/>
        <v>2782.360319042304</v>
      </c>
      <c r="R91" s="182"/>
      <c r="S91" s="182">
        <f t="shared" si="24"/>
        <v>30605.963509465346</v>
      </c>
      <c r="T91" s="123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</row>
    <row r="92" spans="1:33" s="125" customFormat="1" ht="26.25">
      <c r="A92" s="142">
        <v>86</v>
      </c>
      <c r="B92" s="143" t="s">
        <v>194</v>
      </c>
      <c r="C92" s="180">
        <v>92</v>
      </c>
      <c r="D92" s="181">
        <v>75</v>
      </c>
      <c r="E92" s="180">
        <v>172</v>
      </c>
      <c r="F92" s="180">
        <v>6</v>
      </c>
      <c r="G92" s="182">
        <f t="shared" si="13"/>
        <v>7932</v>
      </c>
      <c r="H92" s="182">
        <f t="shared" si="15"/>
        <v>4108.776</v>
      </c>
      <c r="I92" s="182">
        <f t="shared" si="16"/>
        <v>3636.314352</v>
      </c>
      <c r="J92" s="182">
        <f t="shared" si="17"/>
        <v>15677.090352</v>
      </c>
      <c r="K92" s="182">
        <f t="shared" si="14"/>
        <v>13796.30982247056</v>
      </c>
      <c r="L92" s="182">
        <f t="shared" si="18"/>
        <v>4154.42894328</v>
      </c>
      <c r="M92" s="182">
        <f t="shared" si="19"/>
        <v>1254.6375408705599</v>
      </c>
      <c r="N92" s="182">
        <f t="shared" si="20"/>
        <v>5220.471087216</v>
      </c>
      <c r="O92" s="182">
        <f t="shared" si="21"/>
        <v>3166.772251104</v>
      </c>
      <c r="P92" s="182">
        <f t="shared" si="22"/>
        <v>29473.40017447056</v>
      </c>
      <c r="Q92" s="182">
        <f t="shared" si="23"/>
        <v>2947.340017447056</v>
      </c>
      <c r="R92" s="182"/>
      <c r="S92" s="182">
        <f t="shared" si="24"/>
        <v>32420.740191917615</v>
      </c>
      <c r="T92" s="123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</row>
    <row r="93" spans="1:33" s="125" customFormat="1" ht="26.25">
      <c r="A93" s="142">
        <v>87</v>
      </c>
      <c r="B93" s="143" t="s">
        <v>195</v>
      </c>
      <c r="C93" s="180">
        <v>72</v>
      </c>
      <c r="D93" s="181">
        <v>75</v>
      </c>
      <c r="E93" s="180">
        <v>88</v>
      </c>
      <c r="F93" s="180">
        <v>8</v>
      </c>
      <c r="G93" s="182">
        <f t="shared" si="13"/>
        <v>6104</v>
      </c>
      <c r="H93" s="182">
        <f t="shared" si="15"/>
        <v>3161.8720000000003</v>
      </c>
      <c r="I93" s="182">
        <f t="shared" si="16"/>
        <v>2798.2933439999997</v>
      </c>
      <c r="J93" s="182">
        <f t="shared" si="17"/>
        <v>12064.165344</v>
      </c>
      <c r="K93" s="182">
        <f t="shared" si="14"/>
        <v>10616.82742768032</v>
      </c>
      <c r="L93" s="182">
        <f t="shared" si="18"/>
        <v>3197.00381616</v>
      </c>
      <c r="M93" s="182">
        <f t="shared" si="19"/>
        <v>965.49515248032</v>
      </c>
      <c r="N93" s="182">
        <f t="shared" si="20"/>
        <v>4017.367059552</v>
      </c>
      <c r="O93" s="182">
        <f t="shared" si="21"/>
        <v>2436.961399488</v>
      </c>
      <c r="P93" s="182">
        <f t="shared" si="22"/>
        <v>22680.99277168032</v>
      </c>
      <c r="Q93" s="182">
        <f t="shared" si="23"/>
        <v>2268.099277168032</v>
      </c>
      <c r="R93" s="182"/>
      <c r="S93" s="182">
        <f t="shared" si="24"/>
        <v>24949.092048848353</v>
      </c>
      <c r="T93" s="123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</row>
    <row r="94" spans="1:33" s="125" customFormat="1" ht="26.25">
      <c r="A94" s="142">
        <v>88</v>
      </c>
      <c r="B94" s="143" t="s">
        <v>196</v>
      </c>
      <c r="C94" s="180">
        <v>88</v>
      </c>
      <c r="D94" s="181">
        <v>75</v>
      </c>
      <c r="E94" s="180">
        <v>88</v>
      </c>
      <c r="F94" s="180">
        <v>9</v>
      </c>
      <c r="G94" s="182">
        <f t="shared" si="13"/>
        <v>7392</v>
      </c>
      <c r="H94" s="182">
        <f t="shared" si="15"/>
        <v>3829.056</v>
      </c>
      <c r="I94" s="182">
        <f t="shared" si="16"/>
        <v>3388.7589120000002</v>
      </c>
      <c r="J94" s="182">
        <f t="shared" si="17"/>
        <v>14609.814912000002</v>
      </c>
      <c r="K94" s="182">
        <f t="shared" si="14"/>
        <v>12857.075417007361</v>
      </c>
      <c r="L94" s="182">
        <f t="shared" si="18"/>
        <v>3871.6009516800004</v>
      </c>
      <c r="M94" s="182">
        <f t="shared" si="19"/>
        <v>1169.2234874073602</v>
      </c>
      <c r="N94" s="182">
        <f t="shared" si="20"/>
        <v>4865.068365696001</v>
      </c>
      <c r="O94" s="182">
        <f t="shared" si="21"/>
        <v>2951.1826122240004</v>
      </c>
      <c r="P94" s="182">
        <f t="shared" si="22"/>
        <v>27466.890329007365</v>
      </c>
      <c r="Q94" s="182">
        <f t="shared" si="23"/>
        <v>2746.6890329007365</v>
      </c>
      <c r="R94" s="182"/>
      <c r="S94" s="182">
        <f t="shared" si="24"/>
        <v>30213.5793619081</v>
      </c>
      <c r="T94" s="123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</row>
    <row r="95" spans="1:33" s="125" customFormat="1" ht="26.25">
      <c r="A95" s="142">
        <v>89</v>
      </c>
      <c r="B95" s="143" t="s">
        <v>197</v>
      </c>
      <c r="C95" s="180">
        <v>36</v>
      </c>
      <c r="D95" s="181">
        <v>75</v>
      </c>
      <c r="E95" s="180">
        <v>140</v>
      </c>
      <c r="F95" s="180">
        <v>10</v>
      </c>
      <c r="G95" s="182">
        <f t="shared" si="13"/>
        <v>4100</v>
      </c>
      <c r="H95" s="182">
        <f t="shared" si="15"/>
        <v>2123.8</v>
      </c>
      <c r="I95" s="182">
        <f t="shared" si="16"/>
        <v>1879.5876</v>
      </c>
      <c r="J95" s="182">
        <f t="shared" si="17"/>
        <v>8103.3876</v>
      </c>
      <c r="K95" s="182">
        <f t="shared" si="14"/>
        <v>7131.224189627999</v>
      </c>
      <c r="L95" s="182">
        <f t="shared" si="18"/>
        <v>2147.397714</v>
      </c>
      <c r="M95" s="182">
        <f t="shared" si="19"/>
        <v>648.514109628</v>
      </c>
      <c r="N95" s="182">
        <f>J95*0.333</f>
        <v>2698.4280708</v>
      </c>
      <c r="O95" s="182">
        <f>J95*0.202</f>
        <v>1636.8842952</v>
      </c>
      <c r="P95" s="182">
        <f t="shared" si="22"/>
        <v>15234.611789628</v>
      </c>
      <c r="Q95" s="182">
        <f t="shared" si="23"/>
        <v>1523.4611789628</v>
      </c>
      <c r="R95" s="182"/>
      <c r="S95" s="182">
        <f t="shared" si="24"/>
        <v>16758.0729685908</v>
      </c>
      <c r="T95" s="123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</row>
    <row r="96" spans="1:33" s="125" customFormat="1" ht="26.25">
      <c r="A96" s="142">
        <v>90</v>
      </c>
      <c r="B96" s="143" t="s">
        <v>364</v>
      </c>
      <c r="C96" s="180">
        <v>168</v>
      </c>
      <c r="D96" s="181">
        <v>75</v>
      </c>
      <c r="E96" s="180">
        <v>168</v>
      </c>
      <c r="F96" s="180">
        <v>6</v>
      </c>
      <c r="G96" s="182">
        <f t="shared" si="13"/>
        <v>13608</v>
      </c>
      <c r="H96" s="182">
        <f t="shared" si="15"/>
        <v>7048.944</v>
      </c>
      <c r="I96" s="182">
        <f t="shared" si="16"/>
        <v>6238.397088</v>
      </c>
      <c r="J96" s="182">
        <f t="shared" si="17"/>
        <v>26895.341088</v>
      </c>
      <c r="K96" s="182">
        <f t="shared" si="14"/>
        <v>23668.70701767264</v>
      </c>
      <c r="L96" s="182">
        <f t="shared" si="18"/>
        <v>7127.265388320001</v>
      </c>
      <c r="M96" s="182">
        <f t="shared" si="19"/>
        <v>2152.43414727264</v>
      </c>
      <c r="N96" s="182">
        <f>J96*0.333</f>
        <v>8956.148582304</v>
      </c>
      <c r="O96" s="182">
        <f>J96*0.202</f>
        <v>5432.858899776001</v>
      </c>
      <c r="P96" s="182">
        <f t="shared" si="22"/>
        <v>50564.04810567264</v>
      </c>
      <c r="Q96" s="182">
        <f t="shared" si="23"/>
        <v>5056.404810567265</v>
      </c>
      <c r="R96" s="182"/>
      <c r="S96" s="182">
        <f t="shared" si="24"/>
        <v>55620.452916239905</v>
      </c>
      <c r="T96" s="123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</row>
    <row r="97" spans="1:33" s="125" customFormat="1" ht="26.25">
      <c r="A97" s="142">
        <v>91</v>
      </c>
      <c r="B97" s="143" t="s">
        <v>285</v>
      </c>
      <c r="C97" s="180">
        <v>244</v>
      </c>
      <c r="D97" s="181">
        <v>75</v>
      </c>
      <c r="E97" s="180">
        <v>280</v>
      </c>
      <c r="F97" s="180">
        <v>6</v>
      </c>
      <c r="G97" s="182">
        <f t="shared" si="13"/>
        <v>19980</v>
      </c>
      <c r="H97" s="182">
        <f t="shared" si="15"/>
        <v>10349.64</v>
      </c>
      <c r="I97" s="182">
        <f t="shared" si="16"/>
        <v>9159.55128</v>
      </c>
      <c r="J97" s="182">
        <f t="shared" si="17"/>
        <v>39489.19128</v>
      </c>
      <c r="K97" s="182">
        <f t="shared" si="14"/>
        <v>34751.6730021384</v>
      </c>
      <c r="L97" s="182">
        <f t="shared" si="18"/>
        <v>10464.6356892</v>
      </c>
      <c r="M97" s="182">
        <f t="shared" si="19"/>
        <v>3160.3199781384</v>
      </c>
      <c r="N97" s="182">
        <f t="shared" si="20"/>
        <v>13149.90069624</v>
      </c>
      <c r="O97" s="182">
        <f t="shared" si="21"/>
        <v>7976.816638560001</v>
      </c>
      <c r="P97" s="182">
        <f t="shared" si="22"/>
        <v>74240.8642821384</v>
      </c>
      <c r="Q97" s="182">
        <f t="shared" si="23"/>
        <v>7424.08642821384</v>
      </c>
      <c r="R97" s="182"/>
      <c r="S97" s="182">
        <f t="shared" si="24"/>
        <v>81664.95071035223</v>
      </c>
      <c r="T97" s="123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</row>
    <row r="98" spans="1:33" s="125" customFormat="1" ht="26.25">
      <c r="A98" s="142">
        <v>92</v>
      </c>
      <c r="B98" s="143" t="s">
        <v>198</v>
      </c>
      <c r="C98" s="180">
        <v>72</v>
      </c>
      <c r="D98" s="181">
        <v>75</v>
      </c>
      <c r="E98" s="180">
        <v>352</v>
      </c>
      <c r="F98" s="180">
        <v>6</v>
      </c>
      <c r="G98" s="182">
        <f t="shared" si="13"/>
        <v>7512</v>
      </c>
      <c r="H98" s="182">
        <f t="shared" si="15"/>
        <v>3891.216</v>
      </c>
      <c r="I98" s="182">
        <f t="shared" si="16"/>
        <v>3443.771232</v>
      </c>
      <c r="J98" s="182">
        <f t="shared" si="17"/>
        <v>14846.987232</v>
      </c>
      <c r="K98" s="182">
        <f t="shared" si="14"/>
        <v>13065.79417377696</v>
      </c>
      <c r="L98" s="182">
        <f t="shared" si="18"/>
        <v>3934.45161648</v>
      </c>
      <c r="M98" s="182">
        <f t="shared" si="19"/>
        <v>1188.20438817696</v>
      </c>
      <c r="N98" s="182">
        <f t="shared" si="20"/>
        <v>4944.046748256</v>
      </c>
      <c r="O98" s="182">
        <f t="shared" si="21"/>
        <v>2999.091420864</v>
      </c>
      <c r="P98" s="182">
        <f t="shared" si="22"/>
        <v>27912.781405776957</v>
      </c>
      <c r="Q98" s="182">
        <f t="shared" si="23"/>
        <v>2791.278140577696</v>
      </c>
      <c r="R98" s="182"/>
      <c r="S98" s="182">
        <f t="shared" si="24"/>
        <v>30704.059546354652</v>
      </c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</row>
    <row r="99" spans="1:33" s="125" customFormat="1" ht="26.25" customHeight="1">
      <c r="A99" s="142">
        <v>93</v>
      </c>
      <c r="B99" s="143" t="s">
        <v>199</v>
      </c>
      <c r="C99" s="180">
        <v>88</v>
      </c>
      <c r="D99" s="181">
        <v>75</v>
      </c>
      <c r="E99" s="180">
        <v>160</v>
      </c>
      <c r="F99" s="180">
        <v>7</v>
      </c>
      <c r="G99" s="182">
        <f t="shared" si="13"/>
        <v>7720</v>
      </c>
      <c r="H99" s="182">
        <f t="shared" si="15"/>
        <v>3998.96</v>
      </c>
      <c r="I99" s="182">
        <f t="shared" si="16"/>
        <v>3539.1259199999995</v>
      </c>
      <c r="J99" s="182">
        <f t="shared" si="17"/>
        <v>15258.085919999998</v>
      </c>
      <c r="K99" s="182">
        <f t="shared" si="14"/>
        <v>15487.4149513776</v>
      </c>
      <c r="L99" s="182">
        <f t="shared" si="18"/>
        <v>4043.3927687999994</v>
      </c>
      <c r="M99" s="182">
        <f t="shared" si="19"/>
        <v>1221.1046161775998</v>
      </c>
      <c r="N99" s="182">
        <f>J99*0.44</f>
        <v>6713.557804799999</v>
      </c>
      <c r="O99" s="182">
        <f>J99*0.23</f>
        <v>3509.3597615999997</v>
      </c>
      <c r="P99" s="182">
        <f t="shared" si="22"/>
        <v>30745.500871377597</v>
      </c>
      <c r="Q99" s="182">
        <f>P99*0.05</f>
        <v>1537.27504356888</v>
      </c>
      <c r="R99" s="182"/>
      <c r="S99" s="182">
        <f t="shared" si="24"/>
        <v>32282.775914946476</v>
      </c>
      <c r="T99" s="126" t="s">
        <v>267</v>
      </c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</row>
    <row r="100" spans="1:33" s="125" customFormat="1" ht="26.25">
      <c r="A100" s="142">
        <v>94</v>
      </c>
      <c r="B100" s="143" t="s">
        <v>200</v>
      </c>
      <c r="C100" s="180">
        <v>88</v>
      </c>
      <c r="D100" s="181">
        <v>75</v>
      </c>
      <c r="E100" s="180">
        <v>160</v>
      </c>
      <c r="F100" s="180">
        <v>7</v>
      </c>
      <c r="G100" s="182">
        <f>C100*D100+E100*F100</f>
        <v>7720</v>
      </c>
      <c r="H100" s="182">
        <f>G100*0.518</f>
        <v>3998.96</v>
      </c>
      <c r="I100" s="182">
        <f>(G100+H100)*0.302</f>
        <v>3539.1259199999995</v>
      </c>
      <c r="J100" s="182">
        <f>SUM(G100:I100)</f>
        <v>15258.085919999998</v>
      </c>
      <c r="K100" s="182">
        <f>SUM(L100:O100)</f>
        <v>15487.4149513776</v>
      </c>
      <c r="L100" s="182">
        <f>J100*0.265</f>
        <v>4043.3927687999994</v>
      </c>
      <c r="M100" s="182">
        <f>L100*0.302</f>
        <v>1221.1046161775998</v>
      </c>
      <c r="N100" s="182">
        <f>J100*0.44</f>
        <v>6713.557804799999</v>
      </c>
      <c r="O100" s="182">
        <f>J100*0.23</f>
        <v>3509.3597615999997</v>
      </c>
      <c r="P100" s="182">
        <f>J100+K100</f>
        <v>30745.500871377597</v>
      </c>
      <c r="Q100" s="182">
        <f>P100*0.05</f>
        <v>1537.27504356888</v>
      </c>
      <c r="R100" s="182"/>
      <c r="S100" s="182">
        <f>P100+Q100+R100</f>
        <v>32282.775914946476</v>
      </c>
      <c r="T100" s="123" t="s">
        <v>246</v>
      </c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</row>
    <row r="101" spans="1:33" s="125" customFormat="1" ht="26.25">
      <c r="A101" s="142">
        <v>95</v>
      </c>
      <c r="B101" s="143" t="s">
        <v>201</v>
      </c>
      <c r="C101" s="180">
        <v>88</v>
      </c>
      <c r="D101" s="181">
        <v>75</v>
      </c>
      <c r="E101" s="180">
        <v>176</v>
      </c>
      <c r="F101" s="180">
        <v>6</v>
      </c>
      <c r="G101" s="182">
        <f t="shared" si="13"/>
        <v>7656</v>
      </c>
      <c r="H101" s="182">
        <f t="shared" si="15"/>
        <v>3965.808</v>
      </c>
      <c r="I101" s="182">
        <f t="shared" si="16"/>
        <v>3509.786016</v>
      </c>
      <c r="J101" s="182">
        <f t="shared" si="17"/>
        <v>15131.594016000001</v>
      </c>
      <c r="K101" s="182">
        <f t="shared" si="14"/>
        <v>13316.256681900482</v>
      </c>
      <c r="L101" s="182">
        <f t="shared" si="18"/>
        <v>4009.8724142400006</v>
      </c>
      <c r="M101" s="182">
        <f t="shared" si="19"/>
        <v>1210.9814691004801</v>
      </c>
      <c r="N101" s="182">
        <f t="shared" si="20"/>
        <v>5038.820807328</v>
      </c>
      <c r="O101" s="182">
        <f t="shared" si="21"/>
        <v>3056.5819912320003</v>
      </c>
      <c r="P101" s="182">
        <f t="shared" si="22"/>
        <v>28447.85069790048</v>
      </c>
      <c r="Q101" s="182">
        <f>P101*0.07</f>
        <v>1991.3495488530339</v>
      </c>
      <c r="R101" s="182"/>
      <c r="S101" s="182">
        <f t="shared" si="24"/>
        <v>30439.200246753517</v>
      </c>
      <c r="T101" s="123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</row>
    <row r="102" spans="1:33" s="125" customFormat="1" ht="26.25">
      <c r="A102" s="142">
        <v>96</v>
      </c>
      <c r="B102" s="143" t="s">
        <v>202</v>
      </c>
      <c r="C102" s="180">
        <v>44</v>
      </c>
      <c r="D102" s="181">
        <v>75</v>
      </c>
      <c r="E102" s="180">
        <v>132</v>
      </c>
      <c r="F102" s="180">
        <v>6</v>
      </c>
      <c r="G102" s="182">
        <f t="shared" si="13"/>
        <v>4092</v>
      </c>
      <c r="H102" s="182">
        <f t="shared" si="15"/>
        <v>2119.656</v>
      </c>
      <c r="I102" s="182">
        <f t="shared" si="16"/>
        <v>1875.920112</v>
      </c>
      <c r="J102" s="182">
        <f t="shared" si="17"/>
        <v>8087.576112</v>
      </c>
      <c r="K102" s="182">
        <f t="shared" si="14"/>
        <v>7117.30960584336</v>
      </c>
      <c r="L102" s="182">
        <f t="shared" si="18"/>
        <v>2143.20766968</v>
      </c>
      <c r="M102" s="182">
        <f t="shared" si="19"/>
        <v>647.2487162433599</v>
      </c>
      <c r="N102" s="182">
        <f t="shared" si="20"/>
        <v>2693.162845296</v>
      </c>
      <c r="O102" s="182">
        <f t="shared" si="21"/>
        <v>1633.690374624</v>
      </c>
      <c r="P102" s="182">
        <f t="shared" si="22"/>
        <v>15204.88571784336</v>
      </c>
      <c r="Q102" s="182">
        <f t="shared" si="23"/>
        <v>1520.4885717843363</v>
      </c>
      <c r="R102" s="182"/>
      <c r="S102" s="182">
        <f t="shared" si="24"/>
        <v>16725.374289627696</v>
      </c>
      <c r="T102" s="123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</row>
    <row r="103" spans="1:33" s="125" customFormat="1" ht="26.25">
      <c r="A103" s="142">
        <v>97</v>
      </c>
      <c r="B103" s="143" t="s">
        <v>203</v>
      </c>
      <c r="C103" s="180">
        <v>56</v>
      </c>
      <c r="D103" s="181">
        <v>75</v>
      </c>
      <c r="E103" s="180">
        <v>120</v>
      </c>
      <c r="F103" s="180">
        <v>6</v>
      </c>
      <c r="G103" s="182">
        <f t="shared" si="13"/>
        <v>4920</v>
      </c>
      <c r="H103" s="182">
        <f t="shared" si="15"/>
        <v>2548.56</v>
      </c>
      <c r="I103" s="182">
        <f t="shared" si="16"/>
        <v>2255.50512</v>
      </c>
      <c r="J103" s="182">
        <f t="shared" si="17"/>
        <v>9724.06512</v>
      </c>
      <c r="K103" s="182">
        <f t="shared" si="14"/>
        <v>8557.4690275536</v>
      </c>
      <c r="L103" s="182">
        <f t="shared" si="18"/>
        <v>2576.8772568</v>
      </c>
      <c r="M103" s="182">
        <f t="shared" si="19"/>
        <v>778.2169315535999</v>
      </c>
      <c r="N103" s="182">
        <f t="shared" si="20"/>
        <v>3238.11368496</v>
      </c>
      <c r="O103" s="182">
        <f t="shared" si="21"/>
        <v>1964.26115424</v>
      </c>
      <c r="P103" s="182">
        <f t="shared" si="22"/>
        <v>18281.534147553597</v>
      </c>
      <c r="Q103" s="182">
        <f>P103*0.01</f>
        <v>182.81534147553597</v>
      </c>
      <c r="R103" s="182"/>
      <c r="S103" s="182">
        <f t="shared" si="24"/>
        <v>18464.349489029133</v>
      </c>
      <c r="T103" s="123">
        <v>1</v>
      </c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</row>
    <row r="104" spans="1:33" s="125" customFormat="1" ht="26.25">
      <c r="A104" s="142">
        <v>98</v>
      </c>
      <c r="B104" s="143" t="s">
        <v>204</v>
      </c>
      <c r="C104" s="180">
        <v>56</v>
      </c>
      <c r="D104" s="181">
        <v>75</v>
      </c>
      <c r="E104" s="180">
        <v>120</v>
      </c>
      <c r="F104" s="180">
        <v>6</v>
      </c>
      <c r="G104" s="182">
        <f t="shared" si="13"/>
        <v>4920</v>
      </c>
      <c r="H104" s="182">
        <f t="shared" si="15"/>
        <v>2548.56</v>
      </c>
      <c r="I104" s="182">
        <f t="shared" si="16"/>
        <v>2255.50512</v>
      </c>
      <c r="J104" s="182">
        <f t="shared" si="17"/>
        <v>9724.06512</v>
      </c>
      <c r="K104" s="182">
        <f t="shared" si="14"/>
        <v>8557.4690275536</v>
      </c>
      <c r="L104" s="182">
        <f t="shared" si="18"/>
        <v>2576.8772568</v>
      </c>
      <c r="M104" s="182">
        <f t="shared" si="19"/>
        <v>778.2169315535999</v>
      </c>
      <c r="N104" s="182">
        <f t="shared" si="20"/>
        <v>3238.11368496</v>
      </c>
      <c r="O104" s="182">
        <f t="shared" si="21"/>
        <v>1964.26115424</v>
      </c>
      <c r="P104" s="182">
        <f t="shared" si="22"/>
        <v>18281.534147553597</v>
      </c>
      <c r="Q104" s="182">
        <f>P104*0.01</f>
        <v>182.81534147553597</v>
      </c>
      <c r="R104" s="182"/>
      <c r="S104" s="182">
        <f t="shared" si="24"/>
        <v>18464.349489029133</v>
      </c>
      <c r="T104" s="123">
        <v>1</v>
      </c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</row>
    <row r="105" spans="1:33" s="125" customFormat="1" ht="26.25">
      <c r="A105" s="142">
        <v>99</v>
      </c>
      <c r="B105" s="143" t="s">
        <v>205</v>
      </c>
      <c r="C105" s="180">
        <v>120</v>
      </c>
      <c r="D105" s="181">
        <v>75</v>
      </c>
      <c r="E105" s="180">
        <v>120</v>
      </c>
      <c r="F105" s="180">
        <v>6</v>
      </c>
      <c r="G105" s="182">
        <f t="shared" si="13"/>
        <v>9720</v>
      </c>
      <c r="H105" s="182">
        <f t="shared" si="15"/>
        <v>5034.96</v>
      </c>
      <c r="I105" s="182">
        <f t="shared" si="16"/>
        <v>4455.99792</v>
      </c>
      <c r="J105" s="182">
        <f t="shared" si="17"/>
        <v>19210.95792</v>
      </c>
      <c r="K105" s="182">
        <f t="shared" si="14"/>
        <v>16906.2192983376</v>
      </c>
      <c r="L105" s="182">
        <f t="shared" si="18"/>
        <v>5090.903848800001</v>
      </c>
      <c r="M105" s="182">
        <f t="shared" si="19"/>
        <v>1537.4529623376002</v>
      </c>
      <c r="N105" s="182">
        <f t="shared" si="20"/>
        <v>6397.248987360001</v>
      </c>
      <c r="O105" s="182">
        <f t="shared" si="21"/>
        <v>3880.6134998400003</v>
      </c>
      <c r="P105" s="182">
        <f t="shared" si="22"/>
        <v>36117.1772183376</v>
      </c>
      <c r="Q105" s="182">
        <f>P105*0.05</f>
        <v>1805.85886091688</v>
      </c>
      <c r="R105" s="182"/>
      <c r="S105" s="182">
        <f t="shared" si="24"/>
        <v>37923.03607925448</v>
      </c>
      <c r="T105" s="123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</row>
    <row r="106" spans="1:33" s="125" customFormat="1" ht="26.25">
      <c r="A106" s="142">
        <v>100</v>
      </c>
      <c r="B106" s="143" t="s">
        <v>206</v>
      </c>
      <c r="C106" s="180">
        <v>48</v>
      </c>
      <c r="D106" s="181">
        <v>75</v>
      </c>
      <c r="E106" s="180">
        <v>192</v>
      </c>
      <c r="F106" s="180">
        <v>6</v>
      </c>
      <c r="G106" s="182">
        <f t="shared" si="13"/>
        <v>4752</v>
      </c>
      <c r="H106" s="182">
        <f t="shared" si="15"/>
        <v>2461.536</v>
      </c>
      <c r="I106" s="182">
        <f t="shared" si="16"/>
        <v>2178.487872</v>
      </c>
      <c r="J106" s="182">
        <f t="shared" si="17"/>
        <v>9392.023872</v>
      </c>
      <c r="K106" s="182">
        <f t="shared" si="14"/>
        <v>8265.26276807616</v>
      </c>
      <c r="L106" s="182">
        <f t="shared" si="18"/>
        <v>2488.88632608</v>
      </c>
      <c r="M106" s="182">
        <f t="shared" si="19"/>
        <v>751.64367047616</v>
      </c>
      <c r="N106" s="182">
        <f t="shared" si="20"/>
        <v>3127.543949376</v>
      </c>
      <c r="O106" s="182">
        <f t="shared" si="21"/>
        <v>1897.1888221440001</v>
      </c>
      <c r="P106" s="182">
        <f t="shared" si="22"/>
        <v>17657.28664007616</v>
      </c>
      <c r="Q106" s="182">
        <f t="shared" si="23"/>
        <v>1765.728664007616</v>
      </c>
      <c r="R106" s="182"/>
      <c r="S106" s="182">
        <f t="shared" si="24"/>
        <v>19423.015304083776</v>
      </c>
      <c r="T106" s="123">
        <v>5</v>
      </c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</row>
    <row r="107" spans="1:33" s="125" customFormat="1" ht="26.25">
      <c r="A107" s="142">
        <v>101</v>
      </c>
      <c r="B107" s="143" t="s">
        <v>262</v>
      </c>
      <c r="C107" s="180">
        <v>48</v>
      </c>
      <c r="D107" s="181">
        <v>75</v>
      </c>
      <c r="E107" s="180">
        <v>128</v>
      </c>
      <c r="F107" s="180">
        <v>6</v>
      </c>
      <c r="G107" s="182">
        <f t="shared" si="13"/>
        <v>4368</v>
      </c>
      <c r="H107" s="182">
        <f t="shared" si="15"/>
        <v>2262.6240000000003</v>
      </c>
      <c r="I107" s="182">
        <f t="shared" si="16"/>
        <v>2002.4484479999999</v>
      </c>
      <c r="J107" s="182">
        <f t="shared" si="17"/>
        <v>8633.072447999999</v>
      </c>
      <c r="K107" s="182">
        <f t="shared" si="14"/>
        <v>7597.362746413439</v>
      </c>
      <c r="L107" s="182">
        <f t="shared" si="18"/>
        <v>2287.76419872</v>
      </c>
      <c r="M107" s="182">
        <f t="shared" si="19"/>
        <v>690.90478801344</v>
      </c>
      <c r="N107" s="182">
        <f t="shared" si="20"/>
        <v>2874.813125184</v>
      </c>
      <c r="O107" s="182">
        <f t="shared" si="21"/>
        <v>1743.8806344959999</v>
      </c>
      <c r="P107" s="182">
        <f t="shared" si="22"/>
        <v>16230.435194413438</v>
      </c>
      <c r="Q107" s="182">
        <f t="shared" si="23"/>
        <v>1623.043519441344</v>
      </c>
      <c r="R107" s="182"/>
      <c r="S107" s="182">
        <f t="shared" si="24"/>
        <v>17853.478713854784</v>
      </c>
      <c r="T107" s="123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</row>
    <row r="108" spans="1:33" s="125" customFormat="1" ht="26.25">
      <c r="A108" s="142">
        <v>102</v>
      </c>
      <c r="B108" s="143" t="s">
        <v>207</v>
      </c>
      <c r="C108" s="180">
        <v>76</v>
      </c>
      <c r="D108" s="181">
        <v>75</v>
      </c>
      <c r="E108" s="180">
        <v>100</v>
      </c>
      <c r="F108" s="180">
        <v>6</v>
      </c>
      <c r="G108" s="182">
        <f t="shared" si="13"/>
        <v>6300</v>
      </c>
      <c r="H108" s="182">
        <f t="shared" si="15"/>
        <v>3263.4</v>
      </c>
      <c r="I108" s="182">
        <f t="shared" si="16"/>
        <v>2888.1468</v>
      </c>
      <c r="J108" s="182">
        <f t="shared" si="17"/>
        <v>12451.5468</v>
      </c>
      <c r="K108" s="182">
        <f t="shared" si="14"/>
        <v>10957.734730404001</v>
      </c>
      <c r="L108" s="182">
        <f t="shared" si="18"/>
        <v>3299.6599020000003</v>
      </c>
      <c r="M108" s="182">
        <f t="shared" si="19"/>
        <v>996.4972904040001</v>
      </c>
      <c r="N108" s="182">
        <f t="shared" si="20"/>
        <v>4146.3650844</v>
      </c>
      <c r="O108" s="182">
        <f t="shared" si="21"/>
        <v>2515.2124536</v>
      </c>
      <c r="P108" s="182">
        <f t="shared" si="22"/>
        <v>23409.281530404</v>
      </c>
      <c r="Q108" s="182">
        <f t="shared" si="23"/>
        <v>2340.9281530404</v>
      </c>
      <c r="R108" s="182"/>
      <c r="S108" s="182">
        <f t="shared" si="24"/>
        <v>25750.209683444402</v>
      </c>
      <c r="T108" s="123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</row>
    <row r="109" spans="1:33" s="125" customFormat="1" ht="26.25">
      <c r="A109" s="142">
        <v>103</v>
      </c>
      <c r="B109" s="143" t="s">
        <v>208</v>
      </c>
      <c r="C109" s="180">
        <v>64</v>
      </c>
      <c r="D109" s="181">
        <v>75</v>
      </c>
      <c r="E109" s="180">
        <v>104</v>
      </c>
      <c r="F109" s="180">
        <v>6</v>
      </c>
      <c r="G109" s="182">
        <f t="shared" si="13"/>
        <v>5424</v>
      </c>
      <c r="H109" s="182">
        <f t="shared" si="15"/>
        <v>2809.632</v>
      </c>
      <c r="I109" s="182">
        <f t="shared" si="16"/>
        <v>2486.5568639999997</v>
      </c>
      <c r="J109" s="182">
        <f t="shared" si="17"/>
        <v>10720.188864</v>
      </c>
      <c r="K109" s="182">
        <f t="shared" si="14"/>
        <v>9434.08780598592</v>
      </c>
      <c r="L109" s="182">
        <f t="shared" si="18"/>
        <v>2840.85004896</v>
      </c>
      <c r="M109" s="182">
        <f t="shared" si="19"/>
        <v>857.93671478592</v>
      </c>
      <c r="N109" s="182">
        <f t="shared" si="20"/>
        <v>3569.822891712</v>
      </c>
      <c r="O109" s="182">
        <f t="shared" si="21"/>
        <v>2165.4781505280002</v>
      </c>
      <c r="P109" s="182">
        <f t="shared" si="22"/>
        <v>20154.27666998592</v>
      </c>
      <c r="Q109" s="182">
        <f t="shared" si="23"/>
        <v>2015.427666998592</v>
      </c>
      <c r="R109" s="182"/>
      <c r="S109" s="182">
        <f t="shared" si="24"/>
        <v>22169.704336984512</v>
      </c>
      <c r="T109" s="123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</row>
    <row r="110" spans="1:33" s="125" customFormat="1" ht="26.25">
      <c r="A110" s="142">
        <v>104</v>
      </c>
      <c r="B110" s="143" t="s">
        <v>209</v>
      </c>
      <c r="C110" s="180">
        <v>72</v>
      </c>
      <c r="D110" s="181">
        <v>75</v>
      </c>
      <c r="E110" s="180">
        <v>104</v>
      </c>
      <c r="F110" s="180">
        <v>8</v>
      </c>
      <c r="G110" s="182">
        <f t="shared" si="13"/>
        <v>6232</v>
      </c>
      <c r="H110" s="182">
        <f t="shared" si="15"/>
        <v>3228.176</v>
      </c>
      <c r="I110" s="182">
        <f t="shared" si="16"/>
        <v>2856.9731519999996</v>
      </c>
      <c r="J110" s="182">
        <f t="shared" si="17"/>
        <v>12317.149151999998</v>
      </c>
      <c r="K110" s="182">
        <f t="shared" si="14"/>
        <v>10839.460768234558</v>
      </c>
      <c r="L110" s="182">
        <f t="shared" si="18"/>
        <v>3264.0445252799996</v>
      </c>
      <c r="M110" s="182">
        <f t="shared" si="19"/>
        <v>985.7414466345598</v>
      </c>
      <c r="N110" s="182">
        <f t="shared" si="20"/>
        <v>4101.610667616</v>
      </c>
      <c r="O110" s="182">
        <f t="shared" si="21"/>
        <v>2488.064128704</v>
      </c>
      <c r="P110" s="182">
        <f t="shared" si="22"/>
        <v>23156.609920234558</v>
      </c>
      <c r="Q110" s="182">
        <f t="shared" si="23"/>
        <v>2315.660992023456</v>
      </c>
      <c r="R110" s="182"/>
      <c r="S110" s="182">
        <f t="shared" si="24"/>
        <v>25472.270912258013</v>
      </c>
      <c r="T110" s="123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</row>
    <row r="111" spans="1:33" s="125" customFormat="1" ht="26.25">
      <c r="A111" s="142">
        <v>105</v>
      </c>
      <c r="B111" s="143" t="s">
        <v>286</v>
      </c>
      <c r="C111" s="180">
        <v>160</v>
      </c>
      <c r="D111" s="181">
        <v>75</v>
      </c>
      <c r="E111" s="180"/>
      <c r="F111" s="180">
        <v>6</v>
      </c>
      <c r="G111" s="182">
        <f t="shared" si="13"/>
        <v>12000</v>
      </c>
      <c r="H111" s="182">
        <f t="shared" si="15"/>
        <v>6216</v>
      </c>
      <c r="I111" s="182">
        <f t="shared" si="16"/>
        <v>5501.232</v>
      </c>
      <c r="J111" s="182">
        <f t="shared" si="17"/>
        <v>23717.232</v>
      </c>
      <c r="K111" s="182">
        <f t="shared" si="14"/>
        <v>20871.87567696</v>
      </c>
      <c r="L111" s="182">
        <f t="shared" si="18"/>
        <v>6285.06648</v>
      </c>
      <c r="M111" s="182">
        <f t="shared" si="19"/>
        <v>1898.09007696</v>
      </c>
      <c r="N111" s="182">
        <f t="shared" si="20"/>
        <v>7897.838256</v>
      </c>
      <c r="O111" s="182">
        <f t="shared" si="21"/>
        <v>4790.880864000001</v>
      </c>
      <c r="P111" s="182">
        <f t="shared" si="22"/>
        <v>44589.107676960004</v>
      </c>
      <c r="Q111" s="182">
        <f t="shared" si="23"/>
        <v>4458.910767696</v>
      </c>
      <c r="R111" s="182"/>
      <c r="S111" s="182">
        <f t="shared" si="24"/>
        <v>49048.018444656</v>
      </c>
      <c r="T111" s="123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</row>
    <row r="112" spans="1:33" s="125" customFormat="1" ht="26.25">
      <c r="A112" s="142">
        <v>106</v>
      </c>
      <c r="B112" s="143" t="s">
        <v>210</v>
      </c>
      <c r="C112" s="180">
        <v>72</v>
      </c>
      <c r="D112" s="181">
        <v>75</v>
      </c>
      <c r="E112" s="180">
        <v>192</v>
      </c>
      <c r="F112" s="180">
        <v>6</v>
      </c>
      <c r="G112" s="182">
        <f t="shared" si="13"/>
        <v>6552</v>
      </c>
      <c r="H112" s="182">
        <f t="shared" si="15"/>
        <v>3393.936</v>
      </c>
      <c r="I112" s="182">
        <f t="shared" si="16"/>
        <v>3003.6726719999997</v>
      </c>
      <c r="J112" s="182">
        <f t="shared" si="17"/>
        <v>12949.608671999998</v>
      </c>
      <c r="K112" s="182">
        <f t="shared" si="14"/>
        <v>11396.044119620161</v>
      </c>
      <c r="L112" s="182">
        <f t="shared" si="18"/>
        <v>3431.6462980799997</v>
      </c>
      <c r="M112" s="182">
        <f t="shared" si="19"/>
        <v>1036.3571820201598</v>
      </c>
      <c r="N112" s="182">
        <f t="shared" si="20"/>
        <v>4312.219687776</v>
      </c>
      <c r="O112" s="182">
        <f t="shared" si="21"/>
        <v>2615.820951744</v>
      </c>
      <c r="P112" s="182">
        <f t="shared" si="22"/>
        <v>24345.65279162016</v>
      </c>
      <c r="Q112" s="182">
        <f t="shared" si="23"/>
        <v>2434.565279162016</v>
      </c>
      <c r="R112" s="182"/>
      <c r="S112" s="182">
        <f t="shared" si="24"/>
        <v>26780.218070782175</v>
      </c>
      <c r="T112" s="123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</row>
    <row r="113" spans="1:33" s="125" customFormat="1" ht="26.25">
      <c r="A113" s="142">
        <v>107</v>
      </c>
      <c r="B113" s="146" t="s">
        <v>211</v>
      </c>
      <c r="C113" s="180">
        <v>128</v>
      </c>
      <c r="D113" s="181">
        <v>75</v>
      </c>
      <c r="E113" s="180">
        <v>392</v>
      </c>
      <c r="F113" s="180">
        <v>6</v>
      </c>
      <c r="G113" s="182">
        <f t="shared" si="13"/>
        <v>11952</v>
      </c>
      <c r="H113" s="182">
        <f t="shared" si="15"/>
        <v>6191.136</v>
      </c>
      <c r="I113" s="182">
        <f t="shared" si="16"/>
        <v>5479.227072</v>
      </c>
      <c r="J113" s="182">
        <f t="shared" si="17"/>
        <v>23622.363072</v>
      </c>
      <c r="K113" s="182">
        <f t="shared" si="14"/>
        <v>20788.388174252163</v>
      </c>
      <c r="L113" s="182">
        <f t="shared" si="18"/>
        <v>6259.92621408</v>
      </c>
      <c r="M113" s="182">
        <f t="shared" si="19"/>
        <v>1890.49771665216</v>
      </c>
      <c r="N113" s="182">
        <f t="shared" si="20"/>
        <v>7866.2469029760005</v>
      </c>
      <c r="O113" s="182">
        <f t="shared" si="21"/>
        <v>4771.717340544001</v>
      </c>
      <c r="P113" s="182">
        <f t="shared" si="22"/>
        <v>44410.75124625216</v>
      </c>
      <c r="Q113" s="182">
        <f t="shared" si="23"/>
        <v>4441.075124625217</v>
      </c>
      <c r="R113" s="182"/>
      <c r="S113" s="182">
        <f t="shared" si="24"/>
        <v>48851.82637087738</v>
      </c>
      <c r="T113" s="123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</row>
    <row r="114" spans="1:33" s="125" customFormat="1" ht="26.25">
      <c r="A114" s="142">
        <v>108</v>
      </c>
      <c r="B114" s="143" t="s">
        <v>287</v>
      </c>
      <c r="C114" s="180">
        <v>132</v>
      </c>
      <c r="D114" s="181">
        <v>75</v>
      </c>
      <c r="E114" s="180">
        <v>192</v>
      </c>
      <c r="F114" s="180">
        <v>6</v>
      </c>
      <c r="G114" s="182">
        <f t="shared" si="13"/>
        <v>11052</v>
      </c>
      <c r="H114" s="182">
        <f t="shared" si="15"/>
        <v>5724.936000000001</v>
      </c>
      <c r="I114" s="182">
        <f t="shared" si="16"/>
        <v>5066.634672</v>
      </c>
      <c r="J114" s="182">
        <f t="shared" si="17"/>
        <v>21843.570672</v>
      </c>
      <c r="K114" s="182">
        <f t="shared" si="14"/>
        <v>19222.997498480163</v>
      </c>
      <c r="L114" s="182">
        <f t="shared" si="18"/>
        <v>5788.546228080001</v>
      </c>
      <c r="M114" s="182">
        <f t="shared" si="19"/>
        <v>1748.1409608801603</v>
      </c>
      <c r="N114" s="182">
        <f t="shared" si="20"/>
        <v>7273.909033776001</v>
      </c>
      <c r="O114" s="182">
        <f t="shared" si="21"/>
        <v>4412.4012757440005</v>
      </c>
      <c r="P114" s="182">
        <f t="shared" si="22"/>
        <v>41066.56817048017</v>
      </c>
      <c r="Q114" s="182">
        <f t="shared" si="23"/>
        <v>4106.656817048017</v>
      </c>
      <c r="R114" s="182"/>
      <c r="S114" s="182">
        <f t="shared" si="24"/>
        <v>45173.224987528185</v>
      </c>
      <c r="T114" s="123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</row>
    <row r="115" spans="1:33" s="125" customFormat="1" ht="26.25">
      <c r="A115" s="142">
        <v>109</v>
      </c>
      <c r="B115" s="143" t="s">
        <v>212</v>
      </c>
      <c r="C115" s="180">
        <v>104</v>
      </c>
      <c r="D115" s="181">
        <v>75</v>
      </c>
      <c r="E115" s="180">
        <v>296</v>
      </c>
      <c r="F115" s="180">
        <v>6</v>
      </c>
      <c r="G115" s="182">
        <f t="shared" si="13"/>
        <v>9576</v>
      </c>
      <c r="H115" s="182">
        <f t="shared" si="15"/>
        <v>4960.368</v>
      </c>
      <c r="I115" s="182">
        <f t="shared" si="16"/>
        <v>4389.983136</v>
      </c>
      <c r="J115" s="182">
        <f t="shared" si="17"/>
        <v>18926.351136</v>
      </c>
      <c r="K115" s="182">
        <f t="shared" si="14"/>
        <v>16655.756790214084</v>
      </c>
      <c r="L115" s="182">
        <f t="shared" si="18"/>
        <v>5015.483051040001</v>
      </c>
      <c r="M115" s="182">
        <f t="shared" si="19"/>
        <v>1514.67588141408</v>
      </c>
      <c r="N115" s="182">
        <f t="shared" si="20"/>
        <v>6302.474928288001</v>
      </c>
      <c r="O115" s="182">
        <f t="shared" si="21"/>
        <v>3823.1229294720006</v>
      </c>
      <c r="P115" s="182">
        <f t="shared" si="22"/>
        <v>35582.107926214085</v>
      </c>
      <c r="Q115" s="182">
        <f>P115*0.05</f>
        <v>1779.1053963107042</v>
      </c>
      <c r="R115" s="182"/>
      <c r="S115" s="182">
        <f t="shared" si="24"/>
        <v>37361.21332252479</v>
      </c>
      <c r="T115" s="123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</row>
    <row r="116" spans="1:33" s="125" customFormat="1" ht="26.25">
      <c r="A116" s="142">
        <v>110</v>
      </c>
      <c r="B116" s="143" t="s">
        <v>213</v>
      </c>
      <c r="C116" s="180">
        <v>96</v>
      </c>
      <c r="D116" s="181">
        <v>75</v>
      </c>
      <c r="E116" s="180">
        <v>304</v>
      </c>
      <c r="F116" s="180">
        <v>6</v>
      </c>
      <c r="G116" s="182">
        <f t="shared" si="13"/>
        <v>9024</v>
      </c>
      <c r="H116" s="182">
        <f t="shared" si="15"/>
        <v>4674.432</v>
      </c>
      <c r="I116" s="182">
        <f t="shared" si="16"/>
        <v>4136.926464</v>
      </c>
      <c r="J116" s="182">
        <f t="shared" si="17"/>
        <v>17835.358464</v>
      </c>
      <c r="K116" s="182">
        <f t="shared" si="14"/>
        <v>15695.650509073921</v>
      </c>
      <c r="L116" s="182">
        <f t="shared" si="18"/>
        <v>4726.369992960001</v>
      </c>
      <c r="M116" s="182">
        <f t="shared" si="19"/>
        <v>1427.3637378739202</v>
      </c>
      <c r="N116" s="182">
        <f t="shared" si="20"/>
        <v>5939.174368512001</v>
      </c>
      <c r="O116" s="182">
        <f t="shared" si="21"/>
        <v>3602.7424097280004</v>
      </c>
      <c r="P116" s="182">
        <f t="shared" si="22"/>
        <v>33531.00897307392</v>
      </c>
      <c r="Q116" s="182">
        <f t="shared" si="23"/>
        <v>3353.100897307392</v>
      </c>
      <c r="R116" s="182"/>
      <c r="S116" s="182">
        <f t="shared" si="24"/>
        <v>36884.10987038131</v>
      </c>
      <c r="T116" s="123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</row>
    <row r="117" spans="1:33" s="125" customFormat="1" ht="26.25">
      <c r="A117" s="142">
        <v>111</v>
      </c>
      <c r="B117" s="143" t="s">
        <v>214</v>
      </c>
      <c r="C117" s="180">
        <v>104</v>
      </c>
      <c r="D117" s="181">
        <v>75</v>
      </c>
      <c r="E117" s="180">
        <v>200</v>
      </c>
      <c r="F117" s="180">
        <v>6</v>
      </c>
      <c r="G117" s="182">
        <f t="shared" si="13"/>
        <v>9000</v>
      </c>
      <c r="H117" s="182">
        <f t="shared" si="15"/>
        <v>4662</v>
      </c>
      <c r="I117" s="182">
        <f t="shared" si="16"/>
        <v>4125.924</v>
      </c>
      <c r="J117" s="182">
        <f t="shared" si="17"/>
        <v>17787.924</v>
      </c>
      <c r="K117" s="182">
        <f t="shared" si="14"/>
        <v>15653.90675772</v>
      </c>
      <c r="L117" s="182">
        <f t="shared" si="18"/>
        <v>4713.79986</v>
      </c>
      <c r="M117" s="182">
        <f t="shared" si="19"/>
        <v>1423.56755772</v>
      </c>
      <c r="N117" s="182">
        <f t="shared" si="20"/>
        <v>5923.378692</v>
      </c>
      <c r="O117" s="182">
        <f t="shared" si="21"/>
        <v>3593.160648</v>
      </c>
      <c r="P117" s="182">
        <f t="shared" si="22"/>
        <v>33441.83075772</v>
      </c>
      <c r="Q117" s="182">
        <f>P117*0.1</f>
        <v>3344.1830757720004</v>
      </c>
      <c r="R117" s="182"/>
      <c r="S117" s="182">
        <f t="shared" si="24"/>
        <v>36786.013833492005</v>
      </c>
      <c r="T117" s="123">
        <v>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</row>
    <row r="118" spans="1:33" s="125" customFormat="1" ht="26.25">
      <c r="A118" s="142">
        <v>112</v>
      </c>
      <c r="B118" s="143" t="s">
        <v>215</v>
      </c>
      <c r="C118" s="180">
        <v>112</v>
      </c>
      <c r="D118" s="181">
        <v>75</v>
      </c>
      <c r="E118" s="180">
        <v>216</v>
      </c>
      <c r="F118" s="180">
        <v>6</v>
      </c>
      <c r="G118" s="182">
        <f t="shared" si="13"/>
        <v>9696</v>
      </c>
      <c r="H118" s="182">
        <f t="shared" si="15"/>
        <v>5022.528</v>
      </c>
      <c r="I118" s="182">
        <f t="shared" si="16"/>
        <v>4444.995456</v>
      </c>
      <c r="J118" s="182">
        <f t="shared" si="17"/>
        <v>19163.523456</v>
      </c>
      <c r="K118" s="182">
        <f t="shared" si="14"/>
        <v>16864.47554698368</v>
      </c>
      <c r="L118" s="182">
        <f t="shared" si="18"/>
        <v>5078.33371584</v>
      </c>
      <c r="M118" s="182">
        <f t="shared" si="19"/>
        <v>1533.65678218368</v>
      </c>
      <c r="N118" s="182">
        <f t="shared" si="20"/>
        <v>6381.453310848</v>
      </c>
      <c r="O118" s="182">
        <f t="shared" si="21"/>
        <v>3871.031738112</v>
      </c>
      <c r="P118" s="182">
        <f t="shared" si="22"/>
        <v>36027.99900298368</v>
      </c>
      <c r="Q118" s="182">
        <f>P118*0.02</f>
        <v>720.5599800596735</v>
      </c>
      <c r="R118" s="182"/>
      <c r="S118" s="182">
        <f t="shared" si="24"/>
        <v>36748.55898304335</v>
      </c>
      <c r="T118" s="123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</row>
    <row r="119" spans="1:33" s="125" customFormat="1" ht="26.25">
      <c r="A119" s="142">
        <v>113</v>
      </c>
      <c r="B119" s="143" t="s">
        <v>216</v>
      </c>
      <c r="C119" s="180">
        <v>104</v>
      </c>
      <c r="D119" s="181">
        <v>75</v>
      </c>
      <c r="E119" s="180">
        <v>160</v>
      </c>
      <c r="F119" s="180">
        <v>7</v>
      </c>
      <c r="G119" s="182">
        <f>C119*D119+E119*F119</f>
        <v>8920</v>
      </c>
      <c r="H119" s="182">
        <f t="shared" si="15"/>
        <v>4620.56</v>
      </c>
      <c r="I119" s="182">
        <f t="shared" si="16"/>
        <v>4089.2491200000004</v>
      </c>
      <c r="J119" s="182">
        <f t="shared" si="17"/>
        <v>17629.80912</v>
      </c>
      <c r="K119" s="182">
        <f t="shared" si="14"/>
        <v>16836.996603873602</v>
      </c>
      <c r="L119" s="182">
        <f t="shared" si="18"/>
        <v>4671.899416800001</v>
      </c>
      <c r="M119" s="182">
        <f t="shared" si="19"/>
        <v>1410.9136238736003</v>
      </c>
      <c r="N119" s="182">
        <f>J119*0.4</f>
        <v>7051.923648000001</v>
      </c>
      <c r="O119" s="182">
        <f>J119*0.21</f>
        <v>3702.2599152000003</v>
      </c>
      <c r="P119" s="182">
        <f t="shared" si="22"/>
        <v>34466.80572387361</v>
      </c>
      <c r="Q119" s="182">
        <f t="shared" si="23"/>
        <v>3446.680572387361</v>
      </c>
      <c r="R119" s="182"/>
      <c r="S119" s="182">
        <f t="shared" si="24"/>
        <v>37913.48629626097</v>
      </c>
      <c r="T119" s="123" t="s">
        <v>247</v>
      </c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</row>
    <row r="120" spans="1:33" s="125" customFormat="1" ht="26.25">
      <c r="A120" s="142">
        <v>114</v>
      </c>
      <c r="B120" s="143" t="s">
        <v>217</v>
      </c>
      <c r="C120" s="180">
        <v>72</v>
      </c>
      <c r="D120" s="181">
        <v>75</v>
      </c>
      <c r="E120" s="180">
        <v>224</v>
      </c>
      <c r="F120" s="180">
        <v>6</v>
      </c>
      <c r="G120" s="182">
        <f t="shared" si="13"/>
        <v>6744</v>
      </c>
      <c r="H120" s="182">
        <f t="shared" si="15"/>
        <v>3493.3920000000003</v>
      </c>
      <c r="I120" s="182">
        <f t="shared" si="16"/>
        <v>3091.692384</v>
      </c>
      <c r="J120" s="182">
        <f t="shared" si="17"/>
        <v>13329.084384</v>
      </c>
      <c r="K120" s="182">
        <f t="shared" si="14"/>
        <v>11729.99413045152</v>
      </c>
      <c r="L120" s="182">
        <f t="shared" si="18"/>
        <v>3532.20736176</v>
      </c>
      <c r="M120" s="182">
        <f t="shared" si="19"/>
        <v>1066.7266232515199</v>
      </c>
      <c r="N120" s="182">
        <f t="shared" si="20"/>
        <v>4438.585099872</v>
      </c>
      <c r="O120" s="182">
        <f t="shared" si="21"/>
        <v>2692.475045568</v>
      </c>
      <c r="P120" s="182">
        <f t="shared" si="22"/>
        <v>25059.078514451518</v>
      </c>
      <c r="Q120" s="182">
        <f t="shared" si="23"/>
        <v>2505.907851445152</v>
      </c>
      <c r="R120" s="182"/>
      <c r="S120" s="182">
        <f t="shared" si="24"/>
        <v>27564.98636589667</v>
      </c>
      <c r="T120" s="123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</row>
    <row r="121" spans="1:33" s="125" customFormat="1" ht="26.25">
      <c r="A121" s="142">
        <v>115</v>
      </c>
      <c r="B121" s="143" t="s">
        <v>218</v>
      </c>
      <c r="C121" s="180">
        <v>96</v>
      </c>
      <c r="D121" s="181">
        <v>75</v>
      </c>
      <c r="E121" s="180">
        <v>224</v>
      </c>
      <c r="F121" s="180">
        <v>6</v>
      </c>
      <c r="G121" s="182">
        <f t="shared" si="13"/>
        <v>8544</v>
      </c>
      <c r="H121" s="182">
        <f t="shared" si="15"/>
        <v>4425.792</v>
      </c>
      <c r="I121" s="182">
        <f t="shared" si="16"/>
        <v>3916.8771840000004</v>
      </c>
      <c r="J121" s="182">
        <f t="shared" si="17"/>
        <v>16886.669184000002</v>
      </c>
      <c r="K121" s="182">
        <f t="shared" si="14"/>
        <v>14860.775481995523</v>
      </c>
      <c r="L121" s="182">
        <f t="shared" si="18"/>
        <v>4474.967333760001</v>
      </c>
      <c r="M121" s="182">
        <f t="shared" si="19"/>
        <v>1351.4401347955202</v>
      </c>
      <c r="N121" s="182">
        <f t="shared" si="20"/>
        <v>5623.260838272001</v>
      </c>
      <c r="O121" s="182">
        <f t="shared" si="21"/>
        <v>3411.1071751680006</v>
      </c>
      <c r="P121" s="182">
        <f t="shared" si="22"/>
        <v>31747.444665995525</v>
      </c>
      <c r="Q121" s="182">
        <f t="shared" si="23"/>
        <v>3174.7444665995527</v>
      </c>
      <c r="R121" s="182"/>
      <c r="S121" s="182">
        <f t="shared" si="24"/>
        <v>34922.18913259508</v>
      </c>
      <c r="T121" s="123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</row>
    <row r="122" spans="1:33" s="125" customFormat="1" ht="26.25">
      <c r="A122" s="142">
        <v>116</v>
      </c>
      <c r="B122" s="143" t="s">
        <v>219</v>
      </c>
      <c r="C122" s="180">
        <v>88</v>
      </c>
      <c r="D122" s="181">
        <v>75</v>
      </c>
      <c r="E122" s="180">
        <v>216</v>
      </c>
      <c r="F122" s="180">
        <v>6</v>
      </c>
      <c r="G122" s="182">
        <f t="shared" si="13"/>
        <v>7896</v>
      </c>
      <c r="H122" s="182">
        <f t="shared" si="15"/>
        <v>4090.128</v>
      </c>
      <c r="I122" s="182">
        <f t="shared" si="16"/>
        <v>3619.810656</v>
      </c>
      <c r="J122" s="182">
        <f t="shared" si="17"/>
        <v>15605.938656</v>
      </c>
      <c r="K122" s="182">
        <f t="shared" si="14"/>
        <v>13733.69419543968</v>
      </c>
      <c r="L122" s="182">
        <f t="shared" si="18"/>
        <v>4135.57374384</v>
      </c>
      <c r="M122" s="182">
        <f t="shared" si="19"/>
        <v>1248.94327063968</v>
      </c>
      <c r="N122" s="182">
        <f t="shared" si="20"/>
        <v>5196.777572448001</v>
      </c>
      <c r="O122" s="182">
        <f t="shared" si="21"/>
        <v>3152.399608512</v>
      </c>
      <c r="P122" s="182">
        <f t="shared" si="22"/>
        <v>29339.63285143968</v>
      </c>
      <c r="Q122" s="182">
        <f>P122*0.05</f>
        <v>1466.9816425719841</v>
      </c>
      <c r="R122" s="182"/>
      <c r="S122" s="182">
        <f t="shared" si="24"/>
        <v>30806.614494011665</v>
      </c>
      <c r="T122" s="123">
        <v>5</v>
      </c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</row>
    <row r="123" spans="1:33" s="125" customFormat="1" ht="26.25">
      <c r="A123" s="142">
        <v>117</v>
      </c>
      <c r="B123" s="143" t="s">
        <v>288</v>
      </c>
      <c r="C123" s="180">
        <v>144</v>
      </c>
      <c r="D123" s="181">
        <v>75</v>
      </c>
      <c r="E123" s="180">
        <v>204</v>
      </c>
      <c r="F123" s="180">
        <v>6</v>
      </c>
      <c r="G123" s="182">
        <f t="shared" si="13"/>
        <v>12024</v>
      </c>
      <c r="H123" s="182">
        <f t="shared" si="15"/>
        <v>6228.432</v>
      </c>
      <c r="I123" s="182">
        <f t="shared" si="16"/>
        <v>5512.234464</v>
      </c>
      <c r="J123" s="182">
        <f t="shared" si="17"/>
        <v>23764.666464</v>
      </c>
      <c r="K123" s="182">
        <f t="shared" si="14"/>
        <v>20913.619428313923</v>
      </c>
      <c r="L123" s="182">
        <f t="shared" si="18"/>
        <v>6297.636612960001</v>
      </c>
      <c r="M123" s="182">
        <f t="shared" si="19"/>
        <v>1901.8862571139202</v>
      </c>
      <c r="N123" s="182">
        <f t="shared" si="20"/>
        <v>7913.633932512001</v>
      </c>
      <c r="O123" s="182">
        <f t="shared" si="21"/>
        <v>4800.462625728001</v>
      </c>
      <c r="P123" s="182">
        <f t="shared" si="22"/>
        <v>44678.28589231393</v>
      </c>
      <c r="Q123" s="182">
        <f t="shared" si="23"/>
        <v>4467.828589231393</v>
      </c>
      <c r="R123" s="182"/>
      <c r="S123" s="182">
        <f t="shared" si="24"/>
        <v>49146.11448154532</v>
      </c>
      <c r="T123" s="123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</row>
    <row r="124" spans="1:33" s="125" customFormat="1" ht="26.25">
      <c r="A124" s="142">
        <v>118</v>
      </c>
      <c r="B124" s="143" t="s">
        <v>220</v>
      </c>
      <c r="C124" s="180">
        <v>96</v>
      </c>
      <c r="D124" s="181">
        <v>75</v>
      </c>
      <c r="E124" s="180">
        <v>224</v>
      </c>
      <c r="F124" s="180">
        <v>6</v>
      </c>
      <c r="G124" s="182">
        <f t="shared" si="13"/>
        <v>8544</v>
      </c>
      <c r="H124" s="182">
        <f t="shared" si="15"/>
        <v>4425.792</v>
      </c>
      <c r="I124" s="182">
        <f t="shared" si="16"/>
        <v>3916.8771840000004</v>
      </c>
      <c r="J124" s="182">
        <f t="shared" si="17"/>
        <v>16886.669184000002</v>
      </c>
      <c r="K124" s="182">
        <f t="shared" si="14"/>
        <v>14860.775481995523</v>
      </c>
      <c r="L124" s="182">
        <f t="shared" si="18"/>
        <v>4474.967333760001</v>
      </c>
      <c r="M124" s="182">
        <f t="shared" si="19"/>
        <v>1351.4401347955202</v>
      </c>
      <c r="N124" s="182">
        <f t="shared" si="20"/>
        <v>5623.260838272001</v>
      </c>
      <c r="O124" s="182">
        <f t="shared" si="21"/>
        <v>3411.1071751680006</v>
      </c>
      <c r="P124" s="182">
        <f t="shared" si="22"/>
        <v>31747.444665995525</v>
      </c>
      <c r="Q124" s="182">
        <f t="shared" si="23"/>
        <v>3174.7444665995527</v>
      </c>
      <c r="R124" s="182"/>
      <c r="S124" s="182">
        <f t="shared" si="24"/>
        <v>34922.18913259508</v>
      </c>
      <c r="T124" s="123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</row>
    <row r="125" spans="1:33" s="125" customFormat="1" ht="26.25">
      <c r="A125" s="142">
        <v>119</v>
      </c>
      <c r="B125" s="143" t="s">
        <v>289</v>
      </c>
      <c r="C125" s="180">
        <v>72</v>
      </c>
      <c r="D125" s="181">
        <v>75</v>
      </c>
      <c r="E125" s="180">
        <v>104</v>
      </c>
      <c r="F125" s="180">
        <f>6*2</f>
        <v>12</v>
      </c>
      <c r="G125" s="182">
        <f t="shared" si="13"/>
        <v>6648</v>
      </c>
      <c r="H125" s="182">
        <f t="shared" si="15"/>
        <v>3443.664</v>
      </c>
      <c r="I125" s="182">
        <f t="shared" si="16"/>
        <v>3047.6825280000003</v>
      </c>
      <c r="J125" s="182">
        <f t="shared" si="17"/>
        <v>13139.346528000002</v>
      </c>
      <c r="K125" s="182">
        <f t="shared" si="14"/>
        <v>11563.019125035842</v>
      </c>
      <c r="L125" s="182">
        <f t="shared" si="18"/>
        <v>3481.9268299200007</v>
      </c>
      <c r="M125" s="182">
        <f t="shared" si="19"/>
        <v>1051.5419026358402</v>
      </c>
      <c r="N125" s="182">
        <f t="shared" si="20"/>
        <v>4375.402393824001</v>
      </c>
      <c r="O125" s="182">
        <f t="shared" si="21"/>
        <v>2654.1479986560007</v>
      </c>
      <c r="P125" s="182">
        <f t="shared" si="22"/>
        <v>24702.365653035842</v>
      </c>
      <c r="Q125" s="182">
        <f>P125*0.05</f>
        <v>1235.1182826517922</v>
      </c>
      <c r="R125" s="182"/>
      <c r="S125" s="182">
        <f t="shared" si="24"/>
        <v>25937.483935687633</v>
      </c>
      <c r="T125" s="123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</row>
    <row r="126" spans="1:33" s="125" customFormat="1" ht="26.25">
      <c r="A126" s="142">
        <v>120</v>
      </c>
      <c r="B126" s="143" t="s">
        <v>221</v>
      </c>
      <c r="C126" s="180">
        <v>96</v>
      </c>
      <c r="D126" s="181">
        <v>75</v>
      </c>
      <c r="E126" s="180">
        <v>144</v>
      </c>
      <c r="F126" s="180">
        <v>6</v>
      </c>
      <c r="G126" s="182">
        <f t="shared" si="13"/>
        <v>8064</v>
      </c>
      <c r="H126" s="182">
        <f t="shared" si="15"/>
        <v>4177.152</v>
      </c>
      <c r="I126" s="182">
        <f t="shared" si="16"/>
        <v>3696.8279039999998</v>
      </c>
      <c r="J126" s="182">
        <f t="shared" si="17"/>
        <v>15937.979904</v>
      </c>
      <c r="K126" s="182">
        <f t="shared" si="14"/>
        <v>14025.90045491712</v>
      </c>
      <c r="L126" s="182">
        <f t="shared" si="18"/>
        <v>4223.56467456</v>
      </c>
      <c r="M126" s="182">
        <f t="shared" si="19"/>
        <v>1275.51653171712</v>
      </c>
      <c r="N126" s="182">
        <f t="shared" si="20"/>
        <v>5307.347308032</v>
      </c>
      <c r="O126" s="182">
        <f t="shared" si="21"/>
        <v>3219.4719406080003</v>
      </c>
      <c r="P126" s="182">
        <f t="shared" si="22"/>
        <v>29963.880358917122</v>
      </c>
      <c r="Q126" s="182">
        <f t="shared" si="23"/>
        <v>2996.388035891712</v>
      </c>
      <c r="R126" s="182"/>
      <c r="S126" s="182">
        <f t="shared" si="24"/>
        <v>32960.26839480884</v>
      </c>
      <c r="T126" s="123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</row>
    <row r="127" spans="1:33" s="125" customFormat="1" ht="26.25">
      <c r="A127" s="142">
        <v>121</v>
      </c>
      <c r="B127" s="143" t="s">
        <v>222</v>
      </c>
      <c r="C127" s="180">
        <v>88</v>
      </c>
      <c r="D127" s="181">
        <v>75</v>
      </c>
      <c r="E127" s="180">
        <v>416</v>
      </c>
      <c r="F127" s="180">
        <v>6</v>
      </c>
      <c r="G127" s="182">
        <f t="shared" si="13"/>
        <v>9096</v>
      </c>
      <c r="H127" s="182">
        <f t="shared" si="15"/>
        <v>4711.728</v>
      </c>
      <c r="I127" s="182">
        <f t="shared" si="16"/>
        <v>4169.933856</v>
      </c>
      <c r="J127" s="182">
        <f t="shared" si="17"/>
        <v>17977.661856</v>
      </c>
      <c r="K127" s="182">
        <f t="shared" si="14"/>
        <v>15820.88176313568</v>
      </c>
      <c r="L127" s="182">
        <f t="shared" si="18"/>
        <v>4764.08039184</v>
      </c>
      <c r="M127" s="182">
        <f t="shared" si="19"/>
        <v>1438.7522783356799</v>
      </c>
      <c r="N127" s="182">
        <f t="shared" si="20"/>
        <v>5986.561398048</v>
      </c>
      <c r="O127" s="182">
        <f t="shared" si="21"/>
        <v>3631.487694912</v>
      </c>
      <c r="P127" s="182">
        <f t="shared" si="22"/>
        <v>33798.54361913568</v>
      </c>
      <c r="Q127" s="182">
        <f t="shared" si="23"/>
        <v>3379.854361913568</v>
      </c>
      <c r="R127" s="182"/>
      <c r="S127" s="182">
        <f t="shared" si="24"/>
        <v>37178.397981049246</v>
      </c>
      <c r="T127" s="123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</row>
    <row r="128" spans="1:33" s="125" customFormat="1" ht="26.25">
      <c r="A128" s="142">
        <v>122</v>
      </c>
      <c r="B128" s="143" t="s">
        <v>223</v>
      </c>
      <c r="C128" s="180">
        <v>64</v>
      </c>
      <c r="D128" s="181">
        <v>75</v>
      </c>
      <c r="E128" s="180">
        <v>112</v>
      </c>
      <c r="F128" s="180">
        <v>6</v>
      </c>
      <c r="G128" s="182">
        <f t="shared" si="13"/>
        <v>5472</v>
      </c>
      <c r="H128" s="182">
        <f t="shared" si="15"/>
        <v>2834.496</v>
      </c>
      <c r="I128" s="182">
        <f t="shared" si="16"/>
        <v>2508.5617919999995</v>
      </c>
      <c r="J128" s="182">
        <f t="shared" si="17"/>
        <v>10815.057792</v>
      </c>
      <c r="K128" s="182">
        <f t="shared" si="14"/>
        <v>9517.57530869376</v>
      </c>
      <c r="L128" s="182">
        <f t="shared" si="18"/>
        <v>2865.99031488</v>
      </c>
      <c r="M128" s="182">
        <f t="shared" si="19"/>
        <v>865.52907509376</v>
      </c>
      <c r="N128" s="182">
        <f t="shared" si="20"/>
        <v>3601.414244736</v>
      </c>
      <c r="O128" s="182">
        <f t="shared" si="21"/>
        <v>2184.641673984</v>
      </c>
      <c r="P128" s="182">
        <f t="shared" si="22"/>
        <v>20332.63310069376</v>
      </c>
      <c r="Q128" s="182">
        <f t="shared" si="23"/>
        <v>2033.2633100693763</v>
      </c>
      <c r="R128" s="182"/>
      <c r="S128" s="182">
        <f t="shared" si="24"/>
        <v>22365.896410763136</v>
      </c>
      <c r="T128" s="123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</row>
    <row r="129" spans="1:33" s="125" customFormat="1" ht="26.25">
      <c r="A129" s="142">
        <v>123</v>
      </c>
      <c r="B129" s="143" t="s">
        <v>224</v>
      </c>
      <c r="C129" s="180">
        <v>80</v>
      </c>
      <c r="D129" s="181">
        <v>75</v>
      </c>
      <c r="E129" s="180">
        <v>160</v>
      </c>
      <c r="F129" s="180">
        <v>6</v>
      </c>
      <c r="G129" s="182">
        <f t="shared" si="13"/>
        <v>6960</v>
      </c>
      <c r="H129" s="182">
        <f t="shared" si="15"/>
        <v>3605.28</v>
      </c>
      <c r="I129" s="182">
        <f t="shared" si="16"/>
        <v>3190.71456</v>
      </c>
      <c r="J129" s="182">
        <f t="shared" si="17"/>
        <v>13755.994560000001</v>
      </c>
      <c r="K129" s="182">
        <f t="shared" si="14"/>
        <v>12105.6878926368</v>
      </c>
      <c r="L129" s="182">
        <f t="shared" si="18"/>
        <v>3645.3385584000002</v>
      </c>
      <c r="M129" s="182">
        <f t="shared" si="19"/>
        <v>1100.8922446368001</v>
      </c>
      <c r="N129" s="182">
        <f t="shared" si="20"/>
        <v>4580.7461884800005</v>
      </c>
      <c r="O129" s="182">
        <f t="shared" si="21"/>
        <v>2778.7109011200005</v>
      </c>
      <c r="P129" s="182">
        <f t="shared" si="22"/>
        <v>25861.6824526368</v>
      </c>
      <c r="Q129" s="182">
        <f t="shared" si="23"/>
        <v>2586.16824526368</v>
      </c>
      <c r="R129" s="182"/>
      <c r="S129" s="182">
        <f t="shared" si="24"/>
        <v>28447.85069790048</v>
      </c>
      <c r="T129" s="123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</row>
    <row r="130" spans="1:33" s="125" customFormat="1" ht="26.25">
      <c r="A130" s="142">
        <v>124</v>
      </c>
      <c r="B130" s="143" t="s">
        <v>225</v>
      </c>
      <c r="C130" s="180">
        <v>72</v>
      </c>
      <c r="D130" s="181">
        <v>75</v>
      </c>
      <c r="E130" s="180">
        <v>80</v>
      </c>
      <c r="F130" s="180">
        <v>6</v>
      </c>
      <c r="G130" s="182">
        <f t="shared" si="13"/>
        <v>5880</v>
      </c>
      <c r="H130" s="182">
        <f t="shared" si="15"/>
        <v>3045.84</v>
      </c>
      <c r="I130" s="182">
        <f t="shared" si="16"/>
        <v>2695.60368</v>
      </c>
      <c r="J130" s="182">
        <f t="shared" si="17"/>
        <v>11621.44368</v>
      </c>
      <c r="K130" s="182">
        <f t="shared" si="14"/>
        <v>10227.219081710402</v>
      </c>
      <c r="L130" s="182">
        <f t="shared" si="18"/>
        <v>3079.6825752000004</v>
      </c>
      <c r="M130" s="182">
        <f t="shared" si="19"/>
        <v>930.0641377104001</v>
      </c>
      <c r="N130" s="182">
        <f t="shared" si="20"/>
        <v>3869.9407454400002</v>
      </c>
      <c r="O130" s="182">
        <f t="shared" si="21"/>
        <v>2347.53162336</v>
      </c>
      <c r="P130" s="182">
        <f t="shared" si="22"/>
        <v>21848.662761710402</v>
      </c>
      <c r="Q130" s="182">
        <f>P130*0.1</f>
        <v>2184.86627617104</v>
      </c>
      <c r="R130" s="182"/>
      <c r="S130" s="182">
        <f t="shared" si="24"/>
        <v>24033.529037881442</v>
      </c>
      <c r="T130" s="123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</row>
    <row r="131" spans="1:33" s="125" customFormat="1" ht="26.25">
      <c r="A131" s="142">
        <v>125</v>
      </c>
      <c r="B131" s="143" t="s">
        <v>226</v>
      </c>
      <c r="C131" s="180">
        <v>72</v>
      </c>
      <c r="D131" s="181">
        <v>75</v>
      </c>
      <c r="E131" s="180">
        <v>80</v>
      </c>
      <c r="F131" s="180">
        <v>6</v>
      </c>
      <c r="G131" s="182">
        <f t="shared" si="13"/>
        <v>5880</v>
      </c>
      <c r="H131" s="182">
        <f t="shared" si="15"/>
        <v>3045.84</v>
      </c>
      <c r="I131" s="182">
        <f t="shared" si="16"/>
        <v>2695.60368</v>
      </c>
      <c r="J131" s="182">
        <f t="shared" si="17"/>
        <v>11621.44368</v>
      </c>
      <c r="K131" s="182">
        <f t="shared" si="14"/>
        <v>10227.219081710402</v>
      </c>
      <c r="L131" s="182">
        <f t="shared" si="18"/>
        <v>3079.6825752000004</v>
      </c>
      <c r="M131" s="182">
        <f t="shared" si="19"/>
        <v>930.0641377104001</v>
      </c>
      <c r="N131" s="182">
        <f t="shared" si="20"/>
        <v>3869.9407454400002</v>
      </c>
      <c r="O131" s="182">
        <f t="shared" si="21"/>
        <v>2347.53162336</v>
      </c>
      <c r="P131" s="182">
        <f t="shared" si="22"/>
        <v>21848.662761710402</v>
      </c>
      <c r="Q131" s="182">
        <f t="shared" si="23"/>
        <v>2184.86627617104</v>
      </c>
      <c r="R131" s="182"/>
      <c r="S131" s="182">
        <f t="shared" si="24"/>
        <v>24033.529037881442</v>
      </c>
      <c r="T131" s="123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</row>
    <row r="132" spans="1:33" s="125" customFormat="1" ht="26.25">
      <c r="A132" s="142">
        <v>126</v>
      </c>
      <c r="B132" s="143" t="s">
        <v>290</v>
      </c>
      <c r="C132" s="180">
        <v>88</v>
      </c>
      <c r="D132" s="181">
        <v>75</v>
      </c>
      <c r="E132" s="180">
        <v>312</v>
      </c>
      <c r="F132" s="180">
        <v>6</v>
      </c>
      <c r="G132" s="182">
        <f t="shared" si="13"/>
        <v>8472</v>
      </c>
      <c r="H132" s="182">
        <f t="shared" si="15"/>
        <v>4388.496</v>
      </c>
      <c r="I132" s="182">
        <f t="shared" si="16"/>
        <v>3883.8697919999995</v>
      </c>
      <c r="J132" s="182">
        <f t="shared" si="17"/>
        <v>16744.365791999997</v>
      </c>
      <c r="K132" s="182">
        <f t="shared" si="14"/>
        <v>14735.544227933759</v>
      </c>
      <c r="L132" s="182">
        <f t="shared" si="18"/>
        <v>4437.25693488</v>
      </c>
      <c r="M132" s="182">
        <f t="shared" si="19"/>
        <v>1340.0515943337598</v>
      </c>
      <c r="N132" s="182">
        <f t="shared" si="20"/>
        <v>5575.873808735999</v>
      </c>
      <c r="O132" s="182">
        <f t="shared" si="21"/>
        <v>3382.3618899839994</v>
      </c>
      <c r="P132" s="182">
        <f t="shared" si="22"/>
        <v>31479.910019933755</v>
      </c>
      <c r="Q132" s="182">
        <f t="shared" si="23"/>
        <v>3147.991001993376</v>
      </c>
      <c r="R132" s="182"/>
      <c r="S132" s="182">
        <f t="shared" si="24"/>
        <v>34627.90102192713</v>
      </c>
      <c r="T132" s="123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</row>
    <row r="133" spans="1:33" s="125" customFormat="1" ht="26.25">
      <c r="A133" s="142">
        <v>127</v>
      </c>
      <c r="B133" s="143" t="s">
        <v>227</v>
      </c>
      <c r="C133" s="180">
        <v>184</v>
      </c>
      <c r="D133" s="181">
        <v>75</v>
      </c>
      <c r="E133" s="180">
        <v>320</v>
      </c>
      <c r="F133" s="180">
        <v>6</v>
      </c>
      <c r="G133" s="182">
        <f t="shared" si="13"/>
        <v>15720</v>
      </c>
      <c r="H133" s="182">
        <f t="shared" si="15"/>
        <v>8142.96</v>
      </c>
      <c r="I133" s="182">
        <f t="shared" si="16"/>
        <v>7206.61392</v>
      </c>
      <c r="J133" s="182">
        <f t="shared" si="17"/>
        <v>31069.57392</v>
      </c>
      <c r="K133" s="182">
        <f t="shared" si="14"/>
        <v>27342.1571368176</v>
      </c>
      <c r="L133" s="182">
        <f t="shared" si="18"/>
        <v>8233.4370888</v>
      </c>
      <c r="M133" s="182">
        <f t="shared" si="19"/>
        <v>2486.4980008176</v>
      </c>
      <c r="N133" s="182">
        <f t="shared" si="20"/>
        <v>10346.16811536</v>
      </c>
      <c r="O133" s="182">
        <f t="shared" si="21"/>
        <v>6276.053931840001</v>
      </c>
      <c r="P133" s="182">
        <f t="shared" si="22"/>
        <v>58411.7310568176</v>
      </c>
      <c r="Q133" s="182">
        <f t="shared" si="23"/>
        <v>5841.173105681761</v>
      </c>
      <c r="R133" s="182">
        <v>16000</v>
      </c>
      <c r="S133" s="182">
        <f t="shared" si="24"/>
        <v>80252.90416249936</v>
      </c>
      <c r="T133" s="123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</row>
    <row r="134" spans="1:33" s="125" customFormat="1" ht="26.25">
      <c r="A134" s="142">
        <v>128</v>
      </c>
      <c r="B134" s="143" t="s">
        <v>228</v>
      </c>
      <c r="C134" s="180">
        <v>184</v>
      </c>
      <c r="D134" s="181">
        <v>75</v>
      </c>
      <c r="E134" s="180">
        <v>320</v>
      </c>
      <c r="F134" s="180">
        <v>6</v>
      </c>
      <c r="G134" s="182">
        <f>C134*D134+E134*F134</f>
        <v>15720</v>
      </c>
      <c r="H134" s="182">
        <f t="shared" si="15"/>
        <v>8142.96</v>
      </c>
      <c r="I134" s="182">
        <f t="shared" si="16"/>
        <v>7206.61392</v>
      </c>
      <c r="J134" s="182">
        <f t="shared" si="17"/>
        <v>31069.57392</v>
      </c>
      <c r="K134" s="182">
        <f t="shared" si="14"/>
        <v>27342.1571368176</v>
      </c>
      <c r="L134" s="182">
        <f t="shared" si="18"/>
        <v>8233.4370888</v>
      </c>
      <c r="M134" s="182">
        <f t="shared" si="19"/>
        <v>2486.4980008176</v>
      </c>
      <c r="N134" s="182">
        <f t="shared" si="20"/>
        <v>10346.16811536</v>
      </c>
      <c r="O134" s="182">
        <f t="shared" si="21"/>
        <v>6276.053931840001</v>
      </c>
      <c r="P134" s="182">
        <f t="shared" si="22"/>
        <v>58411.7310568176</v>
      </c>
      <c r="Q134" s="182">
        <f t="shared" si="23"/>
        <v>5841.173105681761</v>
      </c>
      <c r="R134" s="182">
        <v>32000</v>
      </c>
      <c r="S134" s="182">
        <f t="shared" si="24"/>
        <v>96252.90416249936</v>
      </c>
      <c r="T134" s="123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</row>
    <row r="135" spans="1:33" s="125" customFormat="1" ht="26.25">
      <c r="A135" s="142">
        <v>129</v>
      </c>
      <c r="B135" s="143" t="s">
        <v>229</v>
      </c>
      <c r="C135" s="180">
        <v>184</v>
      </c>
      <c r="D135" s="181">
        <v>75</v>
      </c>
      <c r="E135" s="180">
        <v>320</v>
      </c>
      <c r="F135" s="180">
        <v>6</v>
      </c>
      <c r="G135" s="182">
        <f>C135*D135+E135*F135</f>
        <v>15720</v>
      </c>
      <c r="H135" s="182">
        <f t="shared" si="15"/>
        <v>8142.96</v>
      </c>
      <c r="I135" s="182">
        <f t="shared" si="16"/>
        <v>7206.61392</v>
      </c>
      <c r="J135" s="182">
        <f t="shared" si="17"/>
        <v>31069.57392</v>
      </c>
      <c r="K135" s="182">
        <f aca="true" t="shared" si="25" ref="K135:K147">SUM(L135:O135)</f>
        <v>27342.1571368176</v>
      </c>
      <c r="L135" s="182">
        <f t="shared" si="18"/>
        <v>8233.4370888</v>
      </c>
      <c r="M135" s="182">
        <f t="shared" si="19"/>
        <v>2486.4980008176</v>
      </c>
      <c r="N135" s="182">
        <f t="shared" si="20"/>
        <v>10346.16811536</v>
      </c>
      <c r="O135" s="182">
        <f t="shared" si="21"/>
        <v>6276.053931840001</v>
      </c>
      <c r="P135" s="182">
        <f t="shared" si="22"/>
        <v>58411.7310568176</v>
      </c>
      <c r="Q135" s="182">
        <f t="shared" si="23"/>
        <v>5841.173105681761</v>
      </c>
      <c r="R135" s="182">
        <v>48000</v>
      </c>
      <c r="S135" s="182">
        <f t="shared" si="24"/>
        <v>112252.90416249936</v>
      </c>
      <c r="T135" s="123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</row>
    <row r="136" spans="1:33" s="125" customFormat="1" ht="26.25">
      <c r="A136" s="142">
        <v>130</v>
      </c>
      <c r="B136" s="143" t="s">
        <v>230</v>
      </c>
      <c r="C136" s="180">
        <v>184</v>
      </c>
      <c r="D136" s="181">
        <v>75</v>
      </c>
      <c r="E136" s="180">
        <v>320</v>
      </c>
      <c r="F136" s="180">
        <v>6</v>
      </c>
      <c r="G136" s="182">
        <f>C136*D136+E136*F136</f>
        <v>15720</v>
      </c>
      <c r="H136" s="182">
        <f t="shared" si="15"/>
        <v>8142.96</v>
      </c>
      <c r="I136" s="182">
        <f t="shared" si="16"/>
        <v>7206.61392</v>
      </c>
      <c r="J136" s="182">
        <f t="shared" si="17"/>
        <v>31069.57392</v>
      </c>
      <c r="K136" s="182">
        <f t="shared" si="25"/>
        <v>27342.1571368176</v>
      </c>
      <c r="L136" s="182">
        <f t="shared" si="18"/>
        <v>8233.4370888</v>
      </c>
      <c r="M136" s="182">
        <f t="shared" si="19"/>
        <v>2486.4980008176</v>
      </c>
      <c r="N136" s="182">
        <f t="shared" si="20"/>
        <v>10346.16811536</v>
      </c>
      <c r="O136" s="182">
        <f t="shared" si="21"/>
        <v>6276.053931840001</v>
      </c>
      <c r="P136" s="182">
        <f t="shared" si="22"/>
        <v>58411.7310568176</v>
      </c>
      <c r="Q136" s="182">
        <f t="shared" si="23"/>
        <v>5841.173105681761</v>
      </c>
      <c r="R136" s="182">
        <v>64000</v>
      </c>
      <c r="S136" s="182">
        <f t="shared" si="24"/>
        <v>128252.90416249936</v>
      </c>
      <c r="T136" s="123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</row>
    <row r="137" spans="1:33" s="125" customFormat="1" ht="26.25">
      <c r="A137" s="142">
        <v>131</v>
      </c>
      <c r="B137" s="143" t="s">
        <v>231</v>
      </c>
      <c r="C137" s="180">
        <v>88</v>
      </c>
      <c r="D137" s="181">
        <v>75</v>
      </c>
      <c r="E137" s="180">
        <v>312</v>
      </c>
      <c r="F137" s="180">
        <v>6</v>
      </c>
      <c r="G137" s="182">
        <f aca="true" t="shared" si="26" ref="G137:G147">C137*D137+E137*F137</f>
        <v>8472</v>
      </c>
      <c r="H137" s="182">
        <f aca="true" t="shared" si="27" ref="H137:H147">G137*0.518</f>
        <v>4388.496</v>
      </c>
      <c r="I137" s="182">
        <f aca="true" t="shared" si="28" ref="I137:I147">(G137+H137)*0.302</f>
        <v>3883.8697919999995</v>
      </c>
      <c r="J137" s="182">
        <f aca="true" t="shared" si="29" ref="J137:J147">SUM(G137:I137)</f>
        <v>16744.365791999997</v>
      </c>
      <c r="K137" s="182">
        <f t="shared" si="25"/>
        <v>14735.544227933759</v>
      </c>
      <c r="L137" s="182">
        <f aca="true" t="shared" si="30" ref="L137:L147">J137*0.265</f>
        <v>4437.25693488</v>
      </c>
      <c r="M137" s="182">
        <f aca="true" t="shared" si="31" ref="M137:M147">L137*0.302</f>
        <v>1340.0515943337598</v>
      </c>
      <c r="N137" s="182">
        <f aca="true" t="shared" si="32" ref="N137:N147">J137*0.333</f>
        <v>5575.873808735999</v>
      </c>
      <c r="O137" s="182">
        <f aca="true" t="shared" si="33" ref="O137:O147">J137*0.202</f>
        <v>3382.3618899839994</v>
      </c>
      <c r="P137" s="182">
        <f aca="true" t="shared" si="34" ref="P137:P147">J137+K137</f>
        <v>31479.910019933755</v>
      </c>
      <c r="Q137" s="182">
        <f>P137*0.1</f>
        <v>3147.991001993376</v>
      </c>
      <c r="R137" s="182"/>
      <c r="S137" s="182">
        <f t="shared" si="24"/>
        <v>34627.90102192713</v>
      </c>
      <c r="T137" s="123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</row>
    <row r="138" spans="1:33" s="125" customFormat="1" ht="26.25">
      <c r="A138" s="142">
        <v>132</v>
      </c>
      <c r="B138" s="143" t="s">
        <v>232</v>
      </c>
      <c r="C138" s="180">
        <v>56</v>
      </c>
      <c r="D138" s="181">
        <v>75</v>
      </c>
      <c r="E138" s="180">
        <v>360</v>
      </c>
      <c r="F138" s="180">
        <v>6</v>
      </c>
      <c r="G138" s="182">
        <f t="shared" si="26"/>
        <v>6360</v>
      </c>
      <c r="H138" s="182">
        <f t="shared" si="27"/>
        <v>3294.48</v>
      </c>
      <c r="I138" s="182">
        <f t="shared" si="28"/>
        <v>2915.65296</v>
      </c>
      <c r="J138" s="182">
        <f t="shared" si="29"/>
        <v>12570.132959999999</v>
      </c>
      <c r="K138" s="182">
        <f t="shared" si="25"/>
        <v>11062.0941087888</v>
      </c>
      <c r="L138" s="182">
        <f t="shared" si="30"/>
        <v>3331.0852344</v>
      </c>
      <c r="M138" s="182">
        <f t="shared" si="31"/>
        <v>1005.9877407888</v>
      </c>
      <c r="N138" s="182">
        <f t="shared" si="32"/>
        <v>4185.85427568</v>
      </c>
      <c r="O138" s="182">
        <f t="shared" si="33"/>
        <v>2539.16685792</v>
      </c>
      <c r="P138" s="182">
        <f t="shared" si="34"/>
        <v>23632.2270687888</v>
      </c>
      <c r="Q138" s="182">
        <f>P138*0.1</f>
        <v>2363.22270687888</v>
      </c>
      <c r="R138" s="182"/>
      <c r="S138" s="182">
        <f t="shared" si="24"/>
        <v>25995.449775667683</v>
      </c>
      <c r="T138" s="123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</row>
    <row r="139" spans="1:33" s="125" customFormat="1" ht="26.25">
      <c r="A139" s="142">
        <v>133</v>
      </c>
      <c r="B139" s="143" t="s">
        <v>233</v>
      </c>
      <c r="C139" s="180">
        <v>104</v>
      </c>
      <c r="D139" s="181">
        <v>75</v>
      </c>
      <c r="E139" s="180">
        <v>120</v>
      </c>
      <c r="F139" s="180">
        <v>6</v>
      </c>
      <c r="G139" s="182">
        <f t="shared" si="26"/>
        <v>8520</v>
      </c>
      <c r="H139" s="182">
        <f t="shared" si="27"/>
        <v>4413.360000000001</v>
      </c>
      <c r="I139" s="182">
        <f t="shared" si="28"/>
        <v>3905.8747200000003</v>
      </c>
      <c r="J139" s="182">
        <f t="shared" si="29"/>
        <v>16839.23472</v>
      </c>
      <c r="K139" s="182">
        <f t="shared" si="25"/>
        <v>14819.031730641602</v>
      </c>
      <c r="L139" s="182">
        <f t="shared" si="30"/>
        <v>4462.3972008</v>
      </c>
      <c r="M139" s="182">
        <f t="shared" si="31"/>
        <v>1347.6439546416</v>
      </c>
      <c r="N139" s="182">
        <f t="shared" si="32"/>
        <v>5607.46516176</v>
      </c>
      <c r="O139" s="182">
        <f t="shared" si="33"/>
        <v>3401.52541344</v>
      </c>
      <c r="P139" s="182">
        <f t="shared" si="34"/>
        <v>31658.266450641604</v>
      </c>
      <c r="Q139" s="182">
        <f>P139*0.01</f>
        <v>316.58266450641605</v>
      </c>
      <c r="R139" s="182"/>
      <c r="S139" s="182">
        <f t="shared" si="24"/>
        <v>31974.84911514802</v>
      </c>
      <c r="T139" s="123">
        <v>1</v>
      </c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</row>
    <row r="140" spans="1:33" s="125" customFormat="1" ht="26.25">
      <c r="A140" s="142">
        <v>134</v>
      </c>
      <c r="B140" s="143" t="s">
        <v>234</v>
      </c>
      <c r="C140" s="180">
        <v>176</v>
      </c>
      <c r="D140" s="181">
        <v>75</v>
      </c>
      <c r="E140" s="180">
        <v>320</v>
      </c>
      <c r="F140" s="180">
        <v>6</v>
      </c>
      <c r="G140" s="182">
        <f t="shared" si="26"/>
        <v>15120</v>
      </c>
      <c r="H140" s="182">
        <f t="shared" si="27"/>
        <v>7832.16</v>
      </c>
      <c r="I140" s="182">
        <f t="shared" si="28"/>
        <v>6931.55232</v>
      </c>
      <c r="J140" s="182">
        <f t="shared" si="29"/>
        <v>29883.71232</v>
      </c>
      <c r="K140" s="182">
        <f t="shared" si="25"/>
        <v>26298.5633529696</v>
      </c>
      <c r="L140" s="182">
        <f t="shared" si="30"/>
        <v>7919.1837648</v>
      </c>
      <c r="M140" s="182">
        <f t="shared" si="31"/>
        <v>2391.5934969696</v>
      </c>
      <c r="N140" s="182">
        <f t="shared" si="32"/>
        <v>9951.27620256</v>
      </c>
      <c r="O140" s="182">
        <f t="shared" si="33"/>
        <v>6036.50988864</v>
      </c>
      <c r="P140" s="182">
        <f t="shared" si="34"/>
        <v>56182.2756729696</v>
      </c>
      <c r="Q140" s="182">
        <f>P140*0.05</f>
        <v>2809.11378364848</v>
      </c>
      <c r="R140" s="182"/>
      <c r="S140" s="182">
        <f t="shared" si="24"/>
        <v>58991.389456618075</v>
      </c>
      <c r="T140" s="123">
        <v>5</v>
      </c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</row>
    <row r="141" spans="1:33" s="125" customFormat="1" ht="26.25">
      <c r="A141" s="142">
        <v>135</v>
      </c>
      <c r="B141" s="143" t="s">
        <v>235</v>
      </c>
      <c r="C141" s="180">
        <v>176</v>
      </c>
      <c r="D141" s="181">
        <v>75</v>
      </c>
      <c r="E141" s="180">
        <v>272</v>
      </c>
      <c r="F141" s="180">
        <v>6</v>
      </c>
      <c r="G141" s="182">
        <f t="shared" si="26"/>
        <v>14832</v>
      </c>
      <c r="H141" s="182">
        <f t="shared" si="27"/>
        <v>7682.976000000001</v>
      </c>
      <c r="I141" s="182">
        <f t="shared" si="28"/>
        <v>6799.522752000001</v>
      </c>
      <c r="J141" s="182">
        <f t="shared" si="29"/>
        <v>29314.498752000003</v>
      </c>
      <c r="K141" s="182">
        <f t="shared" si="25"/>
        <v>25797.638336722564</v>
      </c>
      <c r="L141" s="182">
        <f t="shared" si="30"/>
        <v>7768.342169280001</v>
      </c>
      <c r="M141" s="182">
        <f t="shared" si="31"/>
        <v>2346.0393351225603</v>
      </c>
      <c r="N141" s="182">
        <f t="shared" si="32"/>
        <v>9761.728084416001</v>
      </c>
      <c r="O141" s="182">
        <f t="shared" si="33"/>
        <v>5921.528747904001</v>
      </c>
      <c r="P141" s="182">
        <f t="shared" si="34"/>
        <v>55112.137088722564</v>
      </c>
      <c r="Q141" s="182">
        <f>P141*0.08</f>
        <v>4408.970967097805</v>
      </c>
      <c r="R141" s="182"/>
      <c r="S141" s="182">
        <f t="shared" si="24"/>
        <v>59521.10805582037</v>
      </c>
      <c r="T141" s="123">
        <v>8</v>
      </c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</row>
    <row r="142" spans="1:33" s="125" customFormat="1" ht="26.25">
      <c r="A142" s="142">
        <v>136</v>
      </c>
      <c r="B142" s="147" t="s">
        <v>236</v>
      </c>
      <c r="C142" s="180">
        <v>88</v>
      </c>
      <c r="D142" s="181">
        <v>75</v>
      </c>
      <c r="E142" s="180">
        <v>240</v>
      </c>
      <c r="F142" s="180">
        <v>6</v>
      </c>
      <c r="G142" s="182">
        <f t="shared" si="26"/>
        <v>8040</v>
      </c>
      <c r="H142" s="182">
        <f t="shared" si="27"/>
        <v>4164.72</v>
      </c>
      <c r="I142" s="182">
        <f t="shared" si="28"/>
        <v>3685.82544</v>
      </c>
      <c r="J142" s="182">
        <f t="shared" si="29"/>
        <v>15890.545440000002</v>
      </c>
      <c r="K142" s="182">
        <f t="shared" si="25"/>
        <v>13984.156703563203</v>
      </c>
      <c r="L142" s="182">
        <f t="shared" si="30"/>
        <v>4210.994541600001</v>
      </c>
      <c r="M142" s="182">
        <f t="shared" si="31"/>
        <v>1271.7203515632002</v>
      </c>
      <c r="N142" s="182">
        <f t="shared" si="32"/>
        <v>5291.551631520001</v>
      </c>
      <c r="O142" s="182">
        <f t="shared" si="33"/>
        <v>3209.8901788800003</v>
      </c>
      <c r="P142" s="182">
        <f t="shared" si="34"/>
        <v>29874.702143563205</v>
      </c>
      <c r="Q142" s="182">
        <f>P142*0.07</f>
        <v>2091.2291500494243</v>
      </c>
      <c r="R142" s="182"/>
      <c r="S142" s="182">
        <f t="shared" si="24"/>
        <v>31965.93129361263</v>
      </c>
      <c r="T142" s="123">
        <v>7</v>
      </c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</row>
    <row r="143" spans="1:33" s="125" customFormat="1" ht="26.25">
      <c r="A143" s="142">
        <v>137</v>
      </c>
      <c r="B143" s="146" t="s">
        <v>237</v>
      </c>
      <c r="C143" s="180">
        <v>160</v>
      </c>
      <c r="D143" s="181">
        <v>75</v>
      </c>
      <c r="E143" s="180">
        <v>264</v>
      </c>
      <c r="F143" s="180">
        <v>6</v>
      </c>
      <c r="G143" s="182">
        <f t="shared" si="26"/>
        <v>13584</v>
      </c>
      <c r="H143" s="182">
        <f t="shared" si="27"/>
        <v>7036.512000000001</v>
      </c>
      <c r="I143" s="182">
        <f t="shared" si="28"/>
        <v>6227.3946240000005</v>
      </c>
      <c r="J143" s="182">
        <f t="shared" si="29"/>
        <v>26847.906624000003</v>
      </c>
      <c r="K143" s="182">
        <f t="shared" si="25"/>
        <v>23626.963266318726</v>
      </c>
      <c r="L143" s="182">
        <f t="shared" si="30"/>
        <v>7114.695255360001</v>
      </c>
      <c r="M143" s="182">
        <f t="shared" si="31"/>
        <v>2148.63796711872</v>
      </c>
      <c r="N143" s="182">
        <f t="shared" si="32"/>
        <v>8940.352905792002</v>
      </c>
      <c r="O143" s="182">
        <f t="shared" si="33"/>
        <v>5423.277138048001</v>
      </c>
      <c r="P143" s="182">
        <f t="shared" si="34"/>
        <v>50474.86989031873</v>
      </c>
      <c r="Q143" s="182">
        <f>P143*0.07</f>
        <v>3533.2408923223115</v>
      </c>
      <c r="R143" s="182"/>
      <c r="S143" s="182">
        <f t="shared" si="24"/>
        <v>54008.110782641044</v>
      </c>
      <c r="T143" s="123">
        <v>7</v>
      </c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</row>
    <row r="144" spans="1:33" s="125" customFormat="1" ht="26.25">
      <c r="A144" s="142">
        <v>138</v>
      </c>
      <c r="B144" s="147" t="s">
        <v>238</v>
      </c>
      <c r="C144" s="180">
        <v>96</v>
      </c>
      <c r="D144" s="181">
        <v>75</v>
      </c>
      <c r="E144" s="180">
        <v>208</v>
      </c>
      <c r="F144" s="180">
        <v>8</v>
      </c>
      <c r="G144" s="182">
        <f t="shared" si="26"/>
        <v>8864</v>
      </c>
      <c r="H144" s="182">
        <f t="shared" si="27"/>
        <v>4591.552000000001</v>
      </c>
      <c r="I144" s="182">
        <f t="shared" si="28"/>
        <v>4063.5767039999996</v>
      </c>
      <c r="J144" s="182">
        <f t="shared" si="29"/>
        <v>17519.128704</v>
      </c>
      <c r="K144" s="182">
        <f t="shared" si="25"/>
        <v>15417.358833381122</v>
      </c>
      <c r="L144" s="182">
        <f t="shared" si="30"/>
        <v>4642.56910656</v>
      </c>
      <c r="M144" s="182">
        <f t="shared" si="31"/>
        <v>1402.05587018112</v>
      </c>
      <c r="N144" s="182">
        <f t="shared" si="32"/>
        <v>5833.869858432</v>
      </c>
      <c r="O144" s="182">
        <f t="shared" si="33"/>
        <v>3538.863998208</v>
      </c>
      <c r="P144" s="182">
        <f t="shared" si="34"/>
        <v>32936.48753738112</v>
      </c>
      <c r="Q144" s="182">
        <f>P144*0.1</f>
        <v>3293.6487537381126</v>
      </c>
      <c r="R144" s="182"/>
      <c r="S144" s="182">
        <f t="shared" si="24"/>
        <v>36230.136291119234</v>
      </c>
      <c r="T144" s="123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</row>
    <row r="145" spans="1:33" s="125" customFormat="1" ht="26.25">
      <c r="A145" s="142">
        <v>139</v>
      </c>
      <c r="B145" s="147" t="s">
        <v>239</v>
      </c>
      <c r="C145" s="180">
        <v>88</v>
      </c>
      <c r="D145" s="181">
        <v>75</v>
      </c>
      <c r="E145" s="180">
        <v>336</v>
      </c>
      <c r="F145" s="180">
        <v>6</v>
      </c>
      <c r="G145" s="182">
        <f t="shared" si="26"/>
        <v>8616</v>
      </c>
      <c r="H145" s="182">
        <f t="shared" si="27"/>
        <v>4463.088</v>
      </c>
      <c r="I145" s="182">
        <f t="shared" si="28"/>
        <v>3949.884576</v>
      </c>
      <c r="J145" s="182">
        <f t="shared" si="29"/>
        <v>17028.972576</v>
      </c>
      <c r="K145" s="182">
        <f t="shared" si="25"/>
        <v>14986.006736057281</v>
      </c>
      <c r="L145" s="182">
        <f t="shared" si="30"/>
        <v>4512.677732640001</v>
      </c>
      <c r="M145" s="182">
        <f t="shared" si="31"/>
        <v>1362.82867525728</v>
      </c>
      <c r="N145" s="182">
        <f t="shared" si="32"/>
        <v>5670.647867808</v>
      </c>
      <c r="O145" s="182">
        <f t="shared" si="33"/>
        <v>3439.8524603520004</v>
      </c>
      <c r="P145" s="182">
        <f t="shared" si="34"/>
        <v>32014.97931205728</v>
      </c>
      <c r="Q145" s="182">
        <f>P145*0.1</f>
        <v>3201.497931205728</v>
      </c>
      <c r="R145" s="182"/>
      <c r="S145" s="182">
        <f>P145+Q145+R145</f>
        <v>35216.477243263005</v>
      </c>
      <c r="T145" s="123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</row>
    <row r="146" spans="1:33" s="125" customFormat="1" ht="26.25">
      <c r="A146" s="142">
        <v>140</v>
      </c>
      <c r="B146" s="147" t="s">
        <v>240</v>
      </c>
      <c r="C146" s="180">
        <v>116</v>
      </c>
      <c r="D146" s="181">
        <v>75</v>
      </c>
      <c r="E146" s="180">
        <v>308</v>
      </c>
      <c r="F146" s="180">
        <v>6</v>
      </c>
      <c r="G146" s="182">
        <f t="shared" si="26"/>
        <v>10548</v>
      </c>
      <c r="H146" s="182">
        <f t="shared" si="27"/>
        <v>5463.8640000000005</v>
      </c>
      <c r="I146" s="182">
        <f t="shared" si="28"/>
        <v>4835.582928000001</v>
      </c>
      <c r="J146" s="182">
        <f t="shared" si="29"/>
        <v>20847.446928</v>
      </c>
      <c r="K146" s="182">
        <f t="shared" si="25"/>
        <v>18346.37872004784</v>
      </c>
      <c r="L146" s="182">
        <f t="shared" si="30"/>
        <v>5524.5734359200005</v>
      </c>
      <c r="M146" s="182">
        <f t="shared" si="31"/>
        <v>1668.42117764784</v>
      </c>
      <c r="N146" s="182">
        <f t="shared" si="32"/>
        <v>6942.199827024001</v>
      </c>
      <c r="O146" s="182">
        <f t="shared" si="33"/>
        <v>4211.184279456001</v>
      </c>
      <c r="P146" s="182">
        <f t="shared" si="34"/>
        <v>39193.825648047845</v>
      </c>
      <c r="Q146" s="182">
        <f>P146*0.1</f>
        <v>3919.3825648047846</v>
      </c>
      <c r="R146" s="182"/>
      <c r="S146" s="182">
        <f>P146+Q146+R146</f>
        <v>43113.20821285263</v>
      </c>
      <c r="T146" s="123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</row>
    <row r="147" spans="1:33" s="125" customFormat="1" ht="27" thickBot="1">
      <c r="A147" s="203">
        <v>141</v>
      </c>
      <c r="B147" s="202" t="s">
        <v>241</v>
      </c>
      <c r="C147" s="184">
        <v>88</v>
      </c>
      <c r="D147" s="184">
        <v>75</v>
      </c>
      <c r="E147" s="184">
        <v>440</v>
      </c>
      <c r="F147" s="184">
        <v>7</v>
      </c>
      <c r="G147" s="185">
        <f t="shared" si="26"/>
        <v>9680</v>
      </c>
      <c r="H147" s="185">
        <f t="shared" si="27"/>
        <v>5014.24</v>
      </c>
      <c r="I147" s="185">
        <f t="shared" si="28"/>
        <v>4437.66048</v>
      </c>
      <c r="J147" s="185">
        <f t="shared" si="29"/>
        <v>19131.90048</v>
      </c>
      <c r="K147" s="185">
        <f t="shared" si="25"/>
        <v>16836.6463794144</v>
      </c>
      <c r="L147" s="185">
        <f t="shared" si="30"/>
        <v>5069.9536272000005</v>
      </c>
      <c r="M147" s="185">
        <f t="shared" si="31"/>
        <v>1531.1259954144</v>
      </c>
      <c r="N147" s="185">
        <f t="shared" si="32"/>
        <v>6370.9228598400005</v>
      </c>
      <c r="O147" s="185">
        <f t="shared" si="33"/>
        <v>3864.6438969600003</v>
      </c>
      <c r="P147" s="185">
        <f t="shared" si="34"/>
        <v>35968.546859414404</v>
      </c>
      <c r="Q147" s="185">
        <f>P147*0.1</f>
        <v>3596.8546859414405</v>
      </c>
      <c r="R147" s="185"/>
      <c r="S147" s="185">
        <f>P147+Q147+R147</f>
        <v>39565.401545355846</v>
      </c>
      <c r="T147" s="123"/>
      <c r="U147" s="127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</row>
    <row r="148" spans="1:33" s="125" customFormat="1" ht="26.25" thickBot="1">
      <c r="A148" s="265" t="s">
        <v>13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123"/>
      <c r="U148" s="127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</row>
    <row r="149" spans="1:33" s="125" customFormat="1" ht="26.25">
      <c r="A149" s="158">
        <v>142</v>
      </c>
      <c r="B149" s="148" t="s">
        <v>47</v>
      </c>
      <c r="C149" s="186">
        <v>36</v>
      </c>
      <c r="D149" s="186">
        <v>75</v>
      </c>
      <c r="E149" s="186"/>
      <c r="F149" s="186"/>
      <c r="G149" s="187">
        <f aca="true" t="shared" si="35" ref="G149:G194">C149*D149+E149*F149</f>
        <v>2700</v>
      </c>
      <c r="H149" s="187">
        <f aca="true" t="shared" si="36" ref="H149:H194">G149*0.518</f>
        <v>1398.6000000000001</v>
      </c>
      <c r="I149" s="187">
        <f aca="true" t="shared" si="37" ref="I149:I194">(G149+H149)*0.302</f>
        <v>1237.7772</v>
      </c>
      <c r="J149" s="187">
        <f aca="true" t="shared" si="38" ref="J149:J194">SUM(G149:I149)</f>
        <v>5336.377200000001</v>
      </c>
      <c r="K149" s="187">
        <f aca="true" t="shared" si="39" ref="K149:K194">SUM(L149:O149)</f>
        <v>4696.172027316001</v>
      </c>
      <c r="L149" s="187">
        <f aca="true" t="shared" si="40" ref="L149:L194">J149*0.265</f>
        <v>1414.1399580000002</v>
      </c>
      <c r="M149" s="187">
        <f aca="true" t="shared" si="41" ref="M149:M194">L149*0.302</f>
        <v>427.07026731600007</v>
      </c>
      <c r="N149" s="187">
        <f aca="true" t="shared" si="42" ref="N149:N194">J149*0.333</f>
        <v>1777.0136076000003</v>
      </c>
      <c r="O149" s="187">
        <f aca="true" t="shared" si="43" ref="O149:O194">J149*0.202</f>
        <v>1077.9481944000001</v>
      </c>
      <c r="P149" s="187">
        <f aca="true" t="shared" si="44" ref="P149:P194">J149+K149</f>
        <v>10032.549227316002</v>
      </c>
      <c r="Q149" s="187">
        <f>P149*0.1</f>
        <v>1003.2549227316002</v>
      </c>
      <c r="R149" s="187"/>
      <c r="S149" s="187">
        <f aca="true" t="shared" si="45" ref="S149:S194">P149+Q149+R149</f>
        <v>11035.804150047601</v>
      </c>
      <c r="T149" s="123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</row>
    <row r="150" spans="1:33" s="125" customFormat="1" ht="26.25">
      <c r="A150" s="159">
        <v>143</v>
      </c>
      <c r="B150" s="160" t="s">
        <v>61</v>
      </c>
      <c r="C150" s="188">
        <v>114</v>
      </c>
      <c r="D150" s="189">
        <v>75</v>
      </c>
      <c r="E150" s="188"/>
      <c r="F150" s="188"/>
      <c r="G150" s="190">
        <f t="shared" si="35"/>
        <v>8550</v>
      </c>
      <c r="H150" s="190">
        <f t="shared" si="36"/>
        <v>4428.900000000001</v>
      </c>
      <c r="I150" s="190">
        <f t="shared" si="37"/>
        <v>3919.6278</v>
      </c>
      <c r="J150" s="190">
        <f t="shared" si="38"/>
        <v>16898.527800000003</v>
      </c>
      <c r="K150" s="190">
        <f t="shared" si="39"/>
        <v>14871.211419834004</v>
      </c>
      <c r="L150" s="190">
        <f t="shared" si="40"/>
        <v>4478.109867000001</v>
      </c>
      <c r="M150" s="190">
        <f t="shared" si="41"/>
        <v>1352.3891798340003</v>
      </c>
      <c r="N150" s="190">
        <f t="shared" si="42"/>
        <v>5627.209757400002</v>
      </c>
      <c r="O150" s="190">
        <f t="shared" si="43"/>
        <v>3413.502615600001</v>
      </c>
      <c r="P150" s="190">
        <f t="shared" si="44"/>
        <v>31769.73921983401</v>
      </c>
      <c r="Q150" s="190">
        <f>P150*0.02</f>
        <v>635.3947843966802</v>
      </c>
      <c r="R150" s="190"/>
      <c r="S150" s="190">
        <f t="shared" si="45"/>
        <v>32405.13400423069</v>
      </c>
      <c r="T150" s="123">
        <v>2</v>
      </c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</row>
    <row r="151" spans="1:33" s="125" customFormat="1" ht="26.25">
      <c r="A151" s="159">
        <v>144</v>
      </c>
      <c r="B151" s="160" t="s">
        <v>52</v>
      </c>
      <c r="C151" s="188">
        <v>36</v>
      </c>
      <c r="D151" s="189">
        <v>75</v>
      </c>
      <c r="E151" s="188"/>
      <c r="F151" s="188"/>
      <c r="G151" s="190">
        <f t="shared" si="35"/>
        <v>2700</v>
      </c>
      <c r="H151" s="190">
        <f t="shared" si="36"/>
        <v>1398.6000000000001</v>
      </c>
      <c r="I151" s="190">
        <f t="shared" si="37"/>
        <v>1237.7772</v>
      </c>
      <c r="J151" s="190">
        <f t="shared" si="38"/>
        <v>5336.377200000001</v>
      </c>
      <c r="K151" s="190">
        <f t="shared" si="39"/>
        <v>4696.172027316001</v>
      </c>
      <c r="L151" s="190">
        <f t="shared" si="40"/>
        <v>1414.1399580000002</v>
      </c>
      <c r="M151" s="190">
        <f t="shared" si="41"/>
        <v>427.07026731600007</v>
      </c>
      <c r="N151" s="190">
        <f t="shared" si="42"/>
        <v>1777.0136076000003</v>
      </c>
      <c r="O151" s="190">
        <f t="shared" si="43"/>
        <v>1077.9481944000001</v>
      </c>
      <c r="P151" s="190">
        <f t="shared" si="44"/>
        <v>10032.549227316002</v>
      </c>
      <c r="Q151" s="190">
        <f>P151*0.1</f>
        <v>1003.2549227316002</v>
      </c>
      <c r="R151" s="190"/>
      <c r="S151" s="190">
        <f t="shared" si="45"/>
        <v>11035.804150047601</v>
      </c>
      <c r="T151" s="123">
        <v>2</v>
      </c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</row>
    <row r="152" spans="1:33" s="130" customFormat="1" ht="46.5">
      <c r="A152" s="159">
        <v>145</v>
      </c>
      <c r="B152" s="162" t="s">
        <v>50</v>
      </c>
      <c r="C152" s="191">
        <v>36</v>
      </c>
      <c r="D152" s="189">
        <v>75</v>
      </c>
      <c r="E152" s="191"/>
      <c r="F152" s="191"/>
      <c r="G152" s="192">
        <f t="shared" si="35"/>
        <v>2700</v>
      </c>
      <c r="H152" s="190">
        <f t="shared" si="36"/>
        <v>1398.6000000000001</v>
      </c>
      <c r="I152" s="190">
        <f t="shared" si="37"/>
        <v>1237.7772</v>
      </c>
      <c r="J152" s="190">
        <f t="shared" si="38"/>
        <v>5336.377200000001</v>
      </c>
      <c r="K152" s="190">
        <f t="shared" si="39"/>
        <v>4696.172027316001</v>
      </c>
      <c r="L152" s="190">
        <f t="shared" si="40"/>
        <v>1414.1399580000002</v>
      </c>
      <c r="M152" s="190">
        <f t="shared" si="41"/>
        <v>427.07026731600007</v>
      </c>
      <c r="N152" s="190">
        <f t="shared" si="42"/>
        <v>1777.0136076000003</v>
      </c>
      <c r="O152" s="190">
        <f t="shared" si="43"/>
        <v>1077.9481944000001</v>
      </c>
      <c r="P152" s="190">
        <f t="shared" si="44"/>
        <v>10032.549227316002</v>
      </c>
      <c r="Q152" s="190">
        <f>P152*0.1</f>
        <v>1003.2549227316002</v>
      </c>
      <c r="R152" s="190"/>
      <c r="S152" s="190">
        <f t="shared" si="45"/>
        <v>11035.804150047601</v>
      </c>
      <c r="T152" s="128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</row>
    <row r="153" spans="1:33" s="125" customFormat="1" ht="47.25">
      <c r="A153" s="159">
        <v>146</v>
      </c>
      <c r="B153" s="160" t="s">
        <v>64</v>
      </c>
      <c r="C153" s="188">
        <v>48</v>
      </c>
      <c r="D153" s="189">
        <v>75</v>
      </c>
      <c r="E153" s="188"/>
      <c r="F153" s="188"/>
      <c r="G153" s="190">
        <f t="shared" si="35"/>
        <v>3600</v>
      </c>
      <c r="H153" s="190">
        <f t="shared" si="36"/>
        <v>1864.8</v>
      </c>
      <c r="I153" s="190">
        <f t="shared" si="37"/>
        <v>1650.3696</v>
      </c>
      <c r="J153" s="190">
        <f t="shared" si="38"/>
        <v>7115.1696</v>
      </c>
      <c r="K153" s="190">
        <f t="shared" si="39"/>
        <v>6261.5627030880005</v>
      </c>
      <c r="L153" s="190">
        <f t="shared" si="40"/>
        <v>1885.5199440000001</v>
      </c>
      <c r="M153" s="190">
        <f t="shared" si="41"/>
        <v>569.427023088</v>
      </c>
      <c r="N153" s="190">
        <f t="shared" si="42"/>
        <v>2369.3514768</v>
      </c>
      <c r="O153" s="190">
        <f t="shared" si="43"/>
        <v>1437.2642592000002</v>
      </c>
      <c r="P153" s="190">
        <f t="shared" si="44"/>
        <v>13376.732303088</v>
      </c>
      <c r="Q153" s="190">
        <f>P153*0.08</f>
        <v>1070.13858424704</v>
      </c>
      <c r="R153" s="190"/>
      <c r="S153" s="190">
        <f t="shared" si="45"/>
        <v>14446.87088733504</v>
      </c>
      <c r="T153" s="123">
        <v>2</v>
      </c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</row>
    <row r="154" spans="1:33" s="125" customFormat="1" ht="26.25">
      <c r="A154" s="159">
        <v>147</v>
      </c>
      <c r="B154" s="160" t="s">
        <v>48</v>
      </c>
      <c r="C154" s="188">
        <v>36</v>
      </c>
      <c r="D154" s="189">
        <v>75</v>
      </c>
      <c r="E154" s="188"/>
      <c r="F154" s="188"/>
      <c r="G154" s="190">
        <f t="shared" si="35"/>
        <v>2700</v>
      </c>
      <c r="H154" s="190">
        <f t="shared" si="36"/>
        <v>1398.6000000000001</v>
      </c>
      <c r="I154" s="190">
        <f t="shared" si="37"/>
        <v>1237.7772</v>
      </c>
      <c r="J154" s="190">
        <f t="shared" si="38"/>
        <v>5336.377200000001</v>
      </c>
      <c r="K154" s="190">
        <f t="shared" si="39"/>
        <v>4696.172027316001</v>
      </c>
      <c r="L154" s="190">
        <f t="shared" si="40"/>
        <v>1414.1399580000002</v>
      </c>
      <c r="M154" s="190">
        <f t="shared" si="41"/>
        <v>427.07026731600007</v>
      </c>
      <c r="N154" s="190">
        <f t="shared" si="42"/>
        <v>1777.0136076000003</v>
      </c>
      <c r="O154" s="190">
        <f t="shared" si="43"/>
        <v>1077.9481944000001</v>
      </c>
      <c r="P154" s="190">
        <f t="shared" si="44"/>
        <v>10032.549227316002</v>
      </c>
      <c r="Q154" s="190">
        <f aca="true" t="shared" si="46" ref="Q154:Q179">P154*0.1</f>
        <v>1003.2549227316002</v>
      </c>
      <c r="R154" s="190"/>
      <c r="S154" s="190">
        <f t="shared" si="45"/>
        <v>11035.804150047601</v>
      </c>
      <c r="T154" s="123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</row>
    <row r="155" spans="1:33" s="125" customFormat="1" ht="26.25">
      <c r="A155" s="159">
        <v>148</v>
      </c>
      <c r="B155" s="160" t="s">
        <v>14</v>
      </c>
      <c r="C155" s="188">
        <v>72</v>
      </c>
      <c r="D155" s="189">
        <v>75</v>
      </c>
      <c r="E155" s="188"/>
      <c r="F155" s="188"/>
      <c r="G155" s="190">
        <f t="shared" si="35"/>
        <v>5400</v>
      </c>
      <c r="H155" s="190">
        <f t="shared" si="36"/>
        <v>2797.2000000000003</v>
      </c>
      <c r="I155" s="190">
        <f t="shared" si="37"/>
        <v>2475.5544</v>
      </c>
      <c r="J155" s="190">
        <f t="shared" si="38"/>
        <v>10672.754400000002</v>
      </c>
      <c r="K155" s="190">
        <f t="shared" si="39"/>
        <v>9392.344054632002</v>
      </c>
      <c r="L155" s="190">
        <f t="shared" si="40"/>
        <v>2828.2799160000004</v>
      </c>
      <c r="M155" s="190">
        <f t="shared" si="41"/>
        <v>854.1405346320001</v>
      </c>
      <c r="N155" s="190">
        <f t="shared" si="42"/>
        <v>3554.0272152000007</v>
      </c>
      <c r="O155" s="190">
        <f t="shared" si="43"/>
        <v>2155.8963888000003</v>
      </c>
      <c r="P155" s="190">
        <f t="shared" si="44"/>
        <v>20065.098454632003</v>
      </c>
      <c r="Q155" s="190">
        <f t="shared" si="46"/>
        <v>2006.5098454632005</v>
      </c>
      <c r="R155" s="190"/>
      <c r="S155" s="190">
        <f t="shared" si="45"/>
        <v>22071.608300095202</v>
      </c>
      <c r="T155" s="123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</row>
    <row r="156" spans="1:33" s="125" customFormat="1" ht="26.25">
      <c r="A156" s="159">
        <v>149</v>
      </c>
      <c r="B156" s="160" t="s">
        <v>49</v>
      </c>
      <c r="C156" s="188">
        <v>36</v>
      </c>
      <c r="D156" s="189">
        <v>75</v>
      </c>
      <c r="E156" s="188"/>
      <c r="F156" s="188"/>
      <c r="G156" s="190">
        <f t="shared" si="35"/>
        <v>2700</v>
      </c>
      <c r="H156" s="190">
        <f t="shared" si="36"/>
        <v>1398.6000000000001</v>
      </c>
      <c r="I156" s="190">
        <f t="shared" si="37"/>
        <v>1237.7772</v>
      </c>
      <c r="J156" s="190">
        <f t="shared" si="38"/>
        <v>5336.377200000001</v>
      </c>
      <c r="K156" s="190">
        <f t="shared" si="39"/>
        <v>4696.172027316001</v>
      </c>
      <c r="L156" s="190">
        <f t="shared" si="40"/>
        <v>1414.1399580000002</v>
      </c>
      <c r="M156" s="190">
        <f t="shared" si="41"/>
        <v>427.07026731600007</v>
      </c>
      <c r="N156" s="190">
        <f t="shared" si="42"/>
        <v>1777.0136076000003</v>
      </c>
      <c r="O156" s="190">
        <f t="shared" si="43"/>
        <v>1077.9481944000001</v>
      </c>
      <c r="P156" s="190">
        <f t="shared" si="44"/>
        <v>10032.549227316002</v>
      </c>
      <c r="Q156" s="190">
        <f t="shared" si="46"/>
        <v>1003.2549227316002</v>
      </c>
      <c r="R156" s="190"/>
      <c r="S156" s="190">
        <f t="shared" si="45"/>
        <v>11035.804150047601</v>
      </c>
      <c r="T156" s="123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</row>
    <row r="157" spans="1:33" s="125" customFormat="1" ht="26.25">
      <c r="A157" s="159">
        <v>150</v>
      </c>
      <c r="B157" s="149" t="s">
        <v>53</v>
      </c>
      <c r="C157" s="188">
        <v>36</v>
      </c>
      <c r="D157" s="189">
        <v>75</v>
      </c>
      <c r="E157" s="188"/>
      <c r="F157" s="188"/>
      <c r="G157" s="190">
        <f t="shared" si="35"/>
        <v>2700</v>
      </c>
      <c r="H157" s="190">
        <f t="shared" si="36"/>
        <v>1398.6000000000001</v>
      </c>
      <c r="I157" s="190">
        <f t="shared" si="37"/>
        <v>1237.7772</v>
      </c>
      <c r="J157" s="190">
        <f t="shared" si="38"/>
        <v>5336.377200000001</v>
      </c>
      <c r="K157" s="190">
        <f t="shared" si="39"/>
        <v>4696.172027316001</v>
      </c>
      <c r="L157" s="190">
        <f t="shared" si="40"/>
        <v>1414.1399580000002</v>
      </c>
      <c r="M157" s="190">
        <f t="shared" si="41"/>
        <v>427.07026731600007</v>
      </c>
      <c r="N157" s="190">
        <f t="shared" si="42"/>
        <v>1777.0136076000003</v>
      </c>
      <c r="O157" s="190">
        <f t="shared" si="43"/>
        <v>1077.9481944000001</v>
      </c>
      <c r="P157" s="190">
        <f t="shared" si="44"/>
        <v>10032.549227316002</v>
      </c>
      <c r="Q157" s="190">
        <f t="shared" si="46"/>
        <v>1003.2549227316002</v>
      </c>
      <c r="R157" s="190"/>
      <c r="S157" s="190">
        <f t="shared" si="45"/>
        <v>11035.804150047601</v>
      </c>
      <c r="T157" s="123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</row>
    <row r="158" spans="1:33" s="125" customFormat="1" ht="46.5">
      <c r="A158" s="159">
        <v>151</v>
      </c>
      <c r="B158" s="162" t="s">
        <v>43</v>
      </c>
      <c r="C158" s="188">
        <v>56</v>
      </c>
      <c r="D158" s="189">
        <v>75</v>
      </c>
      <c r="E158" s="188"/>
      <c r="F158" s="188"/>
      <c r="G158" s="190">
        <f t="shared" si="35"/>
        <v>4200</v>
      </c>
      <c r="H158" s="190">
        <f t="shared" si="36"/>
        <v>2175.6</v>
      </c>
      <c r="I158" s="190">
        <f t="shared" si="37"/>
        <v>1925.4312</v>
      </c>
      <c r="J158" s="190">
        <f t="shared" si="38"/>
        <v>8301.031200000001</v>
      </c>
      <c r="K158" s="190">
        <f t="shared" si="39"/>
        <v>7305.156486936002</v>
      </c>
      <c r="L158" s="190">
        <f t="shared" si="40"/>
        <v>2199.7732680000004</v>
      </c>
      <c r="M158" s="190">
        <f t="shared" si="41"/>
        <v>664.331526936</v>
      </c>
      <c r="N158" s="190">
        <f t="shared" si="42"/>
        <v>2764.2433896000007</v>
      </c>
      <c r="O158" s="190">
        <f t="shared" si="43"/>
        <v>1676.8083024000005</v>
      </c>
      <c r="P158" s="190">
        <f t="shared" si="44"/>
        <v>15606.187686936002</v>
      </c>
      <c r="Q158" s="190">
        <f t="shared" si="46"/>
        <v>1560.6187686936003</v>
      </c>
      <c r="R158" s="190"/>
      <c r="S158" s="190">
        <f>P158+Q158+R158</f>
        <v>17166.8064556296</v>
      </c>
      <c r="T158" s="123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</row>
    <row r="159" spans="1:33" s="125" customFormat="1" ht="26.25">
      <c r="A159" s="159">
        <v>152</v>
      </c>
      <c r="B159" s="160" t="s">
        <v>30</v>
      </c>
      <c r="C159" s="188">
        <v>48</v>
      </c>
      <c r="D159" s="189">
        <v>75</v>
      </c>
      <c r="E159" s="188"/>
      <c r="F159" s="188"/>
      <c r="G159" s="190">
        <f t="shared" si="35"/>
        <v>3600</v>
      </c>
      <c r="H159" s="190">
        <f t="shared" si="36"/>
        <v>1864.8</v>
      </c>
      <c r="I159" s="190">
        <f t="shared" si="37"/>
        <v>1650.3696</v>
      </c>
      <c r="J159" s="190">
        <f t="shared" si="38"/>
        <v>7115.1696</v>
      </c>
      <c r="K159" s="190">
        <f t="shared" si="39"/>
        <v>6261.5627030880005</v>
      </c>
      <c r="L159" s="190">
        <f t="shared" si="40"/>
        <v>1885.5199440000001</v>
      </c>
      <c r="M159" s="190">
        <f t="shared" si="41"/>
        <v>569.427023088</v>
      </c>
      <c r="N159" s="190">
        <f t="shared" si="42"/>
        <v>2369.3514768</v>
      </c>
      <c r="O159" s="190">
        <f t="shared" si="43"/>
        <v>1437.2642592000002</v>
      </c>
      <c r="P159" s="190">
        <f t="shared" si="44"/>
        <v>13376.732303088</v>
      </c>
      <c r="Q159" s="190">
        <f t="shared" si="46"/>
        <v>1337.6732303088002</v>
      </c>
      <c r="R159" s="190"/>
      <c r="S159" s="190">
        <f t="shared" si="45"/>
        <v>14714.405533396799</v>
      </c>
      <c r="T159" s="123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</row>
    <row r="160" spans="1:33" s="125" customFormat="1" ht="26.25">
      <c r="A160" s="159">
        <v>153</v>
      </c>
      <c r="B160" s="160" t="s">
        <v>15</v>
      </c>
      <c r="C160" s="188">
        <v>36</v>
      </c>
      <c r="D160" s="189">
        <v>75</v>
      </c>
      <c r="E160" s="188"/>
      <c r="F160" s="188"/>
      <c r="G160" s="190">
        <f t="shared" si="35"/>
        <v>2700</v>
      </c>
      <c r="H160" s="190">
        <f t="shared" si="36"/>
        <v>1398.6000000000001</v>
      </c>
      <c r="I160" s="190">
        <f t="shared" si="37"/>
        <v>1237.7772</v>
      </c>
      <c r="J160" s="190">
        <f t="shared" si="38"/>
        <v>5336.377200000001</v>
      </c>
      <c r="K160" s="190">
        <f t="shared" si="39"/>
        <v>4696.172027316001</v>
      </c>
      <c r="L160" s="190">
        <f t="shared" si="40"/>
        <v>1414.1399580000002</v>
      </c>
      <c r="M160" s="190">
        <f t="shared" si="41"/>
        <v>427.07026731600007</v>
      </c>
      <c r="N160" s="190">
        <f t="shared" si="42"/>
        <v>1777.0136076000003</v>
      </c>
      <c r="O160" s="190">
        <f t="shared" si="43"/>
        <v>1077.9481944000001</v>
      </c>
      <c r="P160" s="190">
        <f t="shared" si="44"/>
        <v>10032.549227316002</v>
      </c>
      <c r="Q160" s="190">
        <f t="shared" si="46"/>
        <v>1003.2549227316002</v>
      </c>
      <c r="R160" s="190"/>
      <c r="S160" s="190">
        <f t="shared" si="45"/>
        <v>11035.804150047601</v>
      </c>
      <c r="T160" s="123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</row>
    <row r="161" spans="1:33" s="125" customFormat="1" ht="26.25">
      <c r="A161" s="159">
        <v>154</v>
      </c>
      <c r="B161" s="160" t="s">
        <v>16</v>
      </c>
      <c r="C161" s="188">
        <v>36</v>
      </c>
      <c r="D161" s="189">
        <v>75</v>
      </c>
      <c r="E161" s="188"/>
      <c r="F161" s="188"/>
      <c r="G161" s="190">
        <f t="shared" si="35"/>
        <v>2700</v>
      </c>
      <c r="H161" s="190">
        <f t="shared" si="36"/>
        <v>1398.6000000000001</v>
      </c>
      <c r="I161" s="190">
        <f t="shared" si="37"/>
        <v>1237.7772</v>
      </c>
      <c r="J161" s="190">
        <f t="shared" si="38"/>
        <v>5336.377200000001</v>
      </c>
      <c r="K161" s="190">
        <f t="shared" si="39"/>
        <v>4696.172027316001</v>
      </c>
      <c r="L161" s="190">
        <f t="shared" si="40"/>
        <v>1414.1399580000002</v>
      </c>
      <c r="M161" s="190">
        <f t="shared" si="41"/>
        <v>427.07026731600007</v>
      </c>
      <c r="N161" s="190">
        <f t="shared" si="42"/>
        <v>1777.0136076000003</v>
      </c>
      <c r="O161" s="190">
        <f t="shared" si="43"/>
        <v>1077.9481944000001</v>
      </c>
      <c r="P161" s="190">
        <f t="shared" si="44"/>
        <v>10032.549227316002</v>
      </c>
      <c r="Q161" s="190">
        <f t="shared" si="46"/>
        <v>1003.2549227316002</v>
      </c>
      <c r="R161" s="190"/>
      <c r="S161" s="190">
        <f t="shared" si="45"/>
        <v>11035.804150047601</v>
      </c>
      <c r="T161" s="123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</row>
    <row r="162" spans="1:33" s="125" customFormat="1" ht="26.25">
      <c r="A162" s="159">
        <v>155</v>
      </c>
      <c r="B162" s="160" t="s">
        <v>17</v>
      </c>
      <c r="C162" s="188">
        <v>36</v>
      </c>
      <c r="D162" s="189">
        <v>75</v>
      </c>
      <c r="E162" s="188"/>
      <c r="F162" s="188"/>
      <c r="G162" s="190">
        <f t="shared" si="35"/>
        <v>2700</v>
      </c>
      <c r="H162" s="190">
        <f t="shared" si="36"/>
        <v>1398.6000000000001</v>
      </c>
      <c r="I162" s="190">
        <f t="shared" si="37"/>
        <v>1237.7772</v>
      </c>
      <c r="J162" s="190">
        <f t="shared" si="38"/>
        <v>5336.377200000001</v>
      </c>
      <c r="K162" s="190">
        <f t="shared" si="39"/>
        <v>4696.172027316001</v>
      </c>
      <c r="L162" s="190">
        <f t="shared" si="40"/>
        <v>1414.1399580000002</v>
      </c>
      <c r="M162" s="190">
        <f t="shared" si="41"/>
        <v>427.07026731600007</v>
      </c>
      <c r="N162" s="190">
        <f t="shared" si="42"/>
        <v>1777.0136076000003</v>
      </c>
      <c r="O162" s="190">
        <f t="shared" si="43"/>
        <v>1077.9481944000001</v>
      </c>
      <c r="P162" s="190">
        <f t="shared" si="44"/>
        <v>10032.549227316002</v>
      </c>
      <c r="Q162" s="190">
        <f t="shared" si="46"/>
        <v>1003.2549227316002</v>
      </c>
      <c r="R162" s="190"/>
      <c r="S162" s="190">
        <f t="shared" si="45"/>
        <v>11035.804150047601</v>
      </c>
      <c r="T162" s="123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</row>
    <row r="163" spans="1:33" s="125" customFormat="1" ht="26.25">
      <c r="A163" s="159">
        <v>156</v>
      </c>
      <c r="B163" s="160" t="s">
        <v>31</v>
      </c>
      <c r="C163" s="188">
        <v>36</v>
      </c>
      <c r="D163" s="189">
        <v>75</v>
      </c>
      <c r="E163" s="188"/>
      <c r="F163" s="188"/>
      <c r="G163" s="190">
        <f t="shared" si="35"/>
        <v>2700</v>
      </c>
      <c r="H163" s="190">
        <f t="shared" si="36"/>
        <v>1398.6000000000001</v>
      </c>
      <c r="I163" s="190">
        <f t="shared" si="37"/>
        <v>1237.7772</v>
      </c>
      <c r="J163" s="190">
        <f t="shared" si="38"/>
        <v>5336.377200000001</v>
      </c>
      <c r="K163" s="190">
        <f t="shared" si="39"/>
        <v>4696.172027316001</v>
      </c>
      <c r="L163" s="190">
        <f t="shared" si="40"/>
        <v>1414.1399580000002</v>
      </c>
      <c r="M163" s="190">
        <f t="shared" si="41"/>
        <v>427.07026731600007</v>
      </c>
      <c r="N163" s="190">
        <f t="shared" si="42"/>
        <v>1777.0136076000003</v>
      </c>
      <c r="O163" s="190">
        <f t="shared" si="43"/>
        <v>1077.9481944000001</v>
      </c>
      <c r="P163" s="190">
        <f t="shared" si="44"/>
        <v>10032.549227316002</v>
      </c>
      <c r="Q163" s="190">
        <f t="shared" si="46"/>
        <v>1003.2549227316002</v>
      </c>
      <c r="R163" s="190"/>
      <c r="S163" s="190">
        <f t="shared" si="45"/>
        <v>11035.804150047601</v>
      </c>
      <c r="T163" s="123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</row>
    <row r="164" spans="1:33" s="125" customFormat="1" ht="26.25">
      <c r="A164" s="159">
        <v>157</v>
      </c>
      <c r="B164" s="160" t="s">
        <v>57</v>
      </c>
      <c r="C164" s="188">
        <v>72</v>
      </c>
      <c r="D164" s="189">
        <v>75</v>
      </c>
      <c r="E164" s="188"/>
      <c r="F164" s="188"/>
      <c r="G164" s="190">
        <f t="shared" si="35"/>
        <v>5400</v>
      </c>
      <c r="H164" s="190">
        <f t="shared" si="36"/>
        <v>2797.2000000000003</v>
      </c>
      <c r="I164" s="190">
        <f t="shared" si="37"/>
        <v>2475.5544</v>
      </c>
      <c r="J164" s="190">
        <f t="shared" si="38"/>
        <v>10672.754400000002</v>
      </c>
      <c r="K164" s="190">
        <f t="shared" si="39"/>
        <v>9392.344054632002</v>
      </c>
      <c r="L164" s="190">
        <f t="shared" si="40"/>
        <v>2828.2799160000004</v>
      </c>
      <c r="M164" s="190">
        <f t="shared" si="41"/>
        <v>854.1405346320001</v>
      </c>
      <c r="N164" s="190">
        <f t="shared" si="42"/>
        <v>3554.0272152000007</v>
      </c>
      <c r="O164" s="190">
        <f t="shared" si="43"/>
        <v>2155.8963888000003</v>
      </c>
      <c r="P164" s="190">
        <f t="shared" si="44"/>
        <v>20065.098454632003</v>
      </c>
      <c r="Q164" s="190">
        <f t="shared" si="46"/>
        <v>2006.5098454632005</v>
      </c>
      <c r="R164" s="190"/>
      <c r="S164" s="190">
        <f t="shared" si="45"/>
        <v>22071.608300095202</v>
      </c>
      <c r="T164" s="123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</row>
    <row r="165" spans="1:33" s="125" customFormat="1" ht="26.25">
      <c r="A165" s="159">
        <v>158</v>
      </c>
      <c r="B165" s="160" t="s">
        <v>45</v>
      </c>
      <c r="C165" s="188">
        <v>36</v>
      </c>
      <c r="D165" s="189">
        <v>75</v>
      </c>
      <c r="E165" s="188"/>
      <c r="F165" s="188"/>
      <c r="G165" s="190">
        <f t="shared" si="35"/>
        <v>2700</v>
      </c>
      <c r="H165" s="190">
        <f t="shared" si="36"/>
        <v>1398.6000000000001</v>
      </c>
      <c r="I165" s="190">
        <f t="shared" si="37"/>
        <v>1237.7772</v>
      </c>
      <c r="J165" s="190">
        <f t="shared" si="38"/>
        <v>5336.377200000001</v>
      </c>
      <c r="K165" s="190">
        <f t="shared" si="39"/>
        <v>4696.172027316001</v>
      </c>
      <c r="L165" s="190">
        <f t="shared" si="40"/>
        <v>1414.1399580000002</v>
      </c>
      <c r="M165" s="190">
        <f t="shared" si="41"/>
        <v>427.07026731600007</v>
      </c>
      <c r="N165" s="190">
        <f t="shared" si="42"/>
        <v>1777.0136076000003</v>
      </c>
      <c r="O165" s="190">
        <f t="shared" si="43"/>
        <v>1077.9481944000001</v>
      </c>
      <c r="P165" s="190">
        <f t="shared" si="44"/>
        <v>10032.549227316002</v>
      </c>
      <c r="Q165" s="190">
        <f t="shared" si="46"/>
        <v>1003.2549227316002</v>
      </c>
      <c r="R165" s="190"/>
      <c r="S165" s="190">
        <f t="shared" si="45"/>
        <v>11035.804150047601</v>
      </c>
      <c r="T165" s="123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</row>
    <row r="166" spans="1:33" s="125" customFormat="1" ht="26.25">
      <c r="A166" s="159">
        <v>159</v>
      </c>
      <c r="B166" s="160" t="s">
        <v>42</v>
      </c>
      <c r="C166" s="188">
        <v>36</v>
      </c>
      <c r="D166" s="189">
        <v>75</v>
      </c>
      <c r="E166" s="188"/>
      <c r="F166" s="188"/>
      <c r="G166" s="190">
        <f t="shared" si="35"/>
        <v>2700</v>
      </c>
      <c r="H166" s="190">
        <f t="shared" si="36"/>
        <v>1398.6000000000001</v>
      </c>
      <c r="I166" s="190">
        <f t="shared" si="37"/>
        <v>1237.7772</v>
      </c>
      <c r="J166" s="190">
        <f t="shared" si="38"/>
        <v>5336.377200000001</v>
      </c>
      <c r="K166" s="190">
        <f t="shared" si="39"/>
        <v>4696.172027316001</v>
      </c>
      <c r="L166" s="190">
        <f t="shared" si="40"/>
        <v>1414.1399580000002</v>
      </c>
      <c r="M166" s="190">
        <f t="shared" si="41"/>
        <v>427.07026731600007</v>
      </c>
      <c r="N166" s="190">
        <f t="shared" si="42"/>
        <v>1777.0136076000003</v>
      </c>
      <c r="O166" s="190">
        <f t="shared" si="43"/>
        <v>1077.9481944000001</v>
      </c>
      <c r="P166" s="190">
        <f t="shared" si="44"/>
        <v>10032.549227316002</v>
      </c>
      <c r="Q166" s="190">
        <f t="shared" si="46"/>
        <v>1003.2549227316002</v>
      </c>
      <c r="R166" s="190"/>
      <c r="S166" s="190">
        <f t="shared" si="45"/>
        <v>11035.804150047601</v>
      </c>
      <c r="T166" s="123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</row>
    <row r="167" spans="1:33" s="125" customFormat="1" ht="26.25">
      <c r="A167" s="159">
        <v>160</v>
      </c>
      <c r="B167" s="160" t="s">
        <v>18</v>
      </c>
      <c r="C167" s="188">
        <v>36</v>
      </c>
      <c r="D167" s="189">
        <v>75</v>
      </c>
      <c r="E167" s="188"/>
      <c r="F167" s="188"/>
      <c r="G167" s="190">
        <f t="shared" si="35"/>
        <v>2700</v>
      </c>
      <c r="H167" s="190">
        <f t="shared" si="36"/>
        <v>1398.6000000000001</v>
      </c>
      <c r="I167" s="190">
        <f t="shared" si="37"/>
        <v>1237.7772</v>
      </c>
      <c r="J167" s="190">
        <f t="shared" si="38"/>
        <v>5336.377200000001</v>
      </c>
      <c r="K167" s="190">
        <f t="shared" si="39"/>
        <v>4696.172027316001</v>
      </c>
      <c r="L167" s="190">
        <f t="shared" si="40"/>
        <v>1414.1399580000002</v>
      </c>
      <c r="M167" s="190">
        <f t="shared" si="41"/>
        <v>427.07026731600007</v>
      </c>
      <c r="N167" s="190">
        <f t="shared" si="42"/>
        <v>1777.0136076000003</v>
      </c>
      <c r="O167" s="190">
        <f t="shared" si="43"/>
        <v>1077.9481944000001</v>
      </c>
      <c r="P167" s="190">
        <f t="shared" si="44"/>
        <v>10032.549227316002</v>
      </c>
      <c r="Q167" s="190">
        <f>P167*0.2</f>
        <v>2006.5098454632005</v>
      </c>
      <c r="R167" s="190"/>
      <c r="S167" s="190">
        <f t="shared" si="45"/>
        <v>12039.059072779202</v>
      </c>
      <c r="T167" s="123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</row>
    <row r="168" spans="1:33" s="125" customFormat="1" ht="26.25">
      <c r="A168" s="159">
        <v>161</v>
      </c>
      <c r="B168" s="160" t="s">
        <v>44</v>
      </c>
      <c r="C168" s="188">
        <v>36</v>
      </c>
      <c r="D168" s="189">
        <v>75</v>
      </c>
      <c r="E168" s="188"/>
      <c r="F168" s="188"/>
      <c r="G168" s="190">
        <f t="shared" si="35"/>
        <v>2700</v>
      </c>
      <c r="H168" s="190">
        <f t="shared" si="36"/>
        <v>1398.6000000000001</v>
      </c>
      <c r="I168" s="190">
        <f t="shared" si="37"/>
        <v>1237.7772</v>
      </c>
      <c r="J168" s="190">
        <f t="shared" si="38"/>
        <v>5336.377200000001</v>
      </c>
      <c r="K168" s="190">
        <f t="shared" si="39"/>
        <v>4696.172027316001</v>
      </c>
      <c r="L168" s="190">
        <f t="shared" si="40"/>
        <v>1414.1399580000002</v>
      </c>
      <c r="M168" s="190">
        <f t="shared" si="41"/>
        <v>427.07026731600007</v>
      </c>
      <c r="N168" s="190">
        <f t="shared" si="42"/>
        <v>1777.0136076000003</v>
      </c>
      <c r="O168" s="190">
        <f t="shared" si="43"/>
        <v>1077.9481944000001</v>
      </c>
      <c r="P168" s="190">
        <f t="shared" si="44"/>
        <v>10032.549227316002</v>
      </c>
      <c r="Q168" s="190">
        <f t="shared" si="46"/>
        <v>1003.2549227316002</v>
      </c>
      <c r="R168" s="190"/>
      <c r="S168" s="190">
        <f t="shared" si="45"/>
        <v>11035.804150047601</v>
      </c>
      <c r="T168" s="123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</row>
    <row r="169" spans="1:33" s="125" customFormat="1" ht="26.25">
      <c r="A169" s="159">
        <v>162</v>
      </c>
      <c r="B169" s="160" t="s">
        <v>56</v>
      </c>
      <c r="C169" s="188">
        <v>36</v>
      </c>
      <c r="D169" s="189">
        <v>75</v>
      </c>
      <c r="E169" s="188"/>
      <c r="F169" s="188"/>
      <c r="G169" s="190">
        <f t="shared" si="35"/>
        <v>2700</v>
      </c>
      <c r="H169" s="190">
        <f t="shared" si="36"/>
        <v>1398.6000000000001</v>
      </c>
      <c r="I169" s="190">
        <f t="shared" si="37"/>
        <v>1237.7772</v>
      </c>
      <c r="J169" s="190">
        <f t="shared" si="38"/>
        <v>5336.377200000001</v>
      </c>
      <c r="K169" s="190">
        <f t="shared" si="39"/>
        <v>4696.172027316001</v>
      </c>
      <c r="L169" s="190">
        <f t="shared" si="40"/>
        <v>1414.1399580000002</v>
      </c>
      <c r="M169" s="190">
        <f t="shared" si="41"/>
        <v>427.07026731600007</v>
      </c>
      <c r="N169" s="190">
        <f t="shared" si="42"/>
        <v>1777.0136076000003</v>
      </c>
      <c r="O169" s="190">
        <f t="shared" si="43"/>
        <v>1077.9481944000001</v>
      </c>
      <c r="P169" s="190">
        <f t="shared" si="44"/>
        <v>10032.549227316002</v>
      </c>
      <c r="Q169" s="190">
        <f t="shared" si="46"/>
        <v>1003.2549227316002</v>
      </c>
      <c r="R169" s="190"/>
      <c r="S169" s="190">
        <f t="shared" si="45"/>
        <v>11035.804150047601</v>
      </c>
      <c r="T169" s="123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</row>
    <row r="170" spans="1:33" s="125" customFormat="1" ht="26.25">
      <c r="A170" s="159">
        <v>163</v>
      </c>
      <c r="B170" s="160" t="s">
        <v>51</v>
      </c>
      <c r="C170" s="188">
        <v>36</v>
      </c>
      <c r="D170" s="189">
        <v>75</v>
      </c>
      <c r="E170" s="188"/>
      <c r="F170" s="188"/>
      <c r="G170" s="190">
        <f t="shared" si="35"/>
        <v>2700</v>
      </c>
      <c r="H170" s="190">
        <f t="shared" si="36"/>
        <v>1398.6000000000001</v>
      </c>
      <c r="I170" s="190">
        <f t="shared" si="37"/>
        <v>1237.7772</v>
      </c>
      <c r="J170" s="190">
        <f t="shared" si="38"/>
        <v>5336.377200000001</v>
      </c>
      <c r="K170" s="190">
        <f t="shared" si="39"/>
        <v>4696.172027316001</v>
      </c>
      <c r="L170" s="190">
        <f t="shared" si="40"/>
        <v>1414.1399580000002</v>
      </c>
      <c r="M170" s="190">
        <f t="shared" si="41"/>
        <v>427.07026731600007</v>
      </c>
      <c r="N170" s="190">
        <f t="shared" si="42"/>
        <v>1777.0136076000003</v>
      </c>
      <c r="O170" s="190">
        <f t="shared" si="43"/>
        <v>1077.9481944000001</v>
      </c>
      <c r="P170" s="190">
        <f t="shared" si="44"/>
        <v>10032.549227316002</v>
      </c>
      <c r="Q170" s="190">
        <f t="shared" si="46"/>
        <v>1003.2549227316002</v>
      </c>
      <c r="R170" s="190"/>
      <c r="S170" s="190">
        <f t="shared" si="45"/>
        <v>11035.804150047601</v>
      </c>
      <c r="T170" s="123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</row>
    <row r="171" spans="1:33" s="125" customFormat="1" ht="26.25">
      <c r="A171" s="159">
        <v>164</v>
      </c>
      <c r="B171" s="160" t="s">
        <v>41</v>
      </c>
      <c r="C171" s="188">
        <v>36</v>
      </c>
      <c r="D171" s="189">
        <v>75</v>
      </c>
      <c r="E171" s="188"/>
      <c r="F171" s="188"/>
      <c r="G171" s="190">
        <f t="shared" si="35"/>
        <v>2700</v>
      </c>
      <c r="H171" s="190">
        <f t="shared" si="36"/>
        <v>1398.6000000000001</v>
      </c>
      <c r="I171" s="190">
        <f t="shared" si="37"/>
        <v>1237.7772</v>
      </c>
      <c r="J171" s="190">
        <f t="shared" si="38"/>
        <v>5336.377200000001</v>
      </c>
      <c r="K171" s="190">
        <f t="shared" si="39"/>
        <v>4696.172027316001</v>
      </c>
      <c r="L171" s="190">
        <f t="shared" si="40"/>
        <v>1414.1399580000002</v>
      </c>
      <c r="M171" s="190">
        <f t="shared" si="41"/>
        <v>427.07026731600007</v>
      </c>
      <c r="N171" s="190">
        <f t="shared" si="42"/>
        <v>1777.0136076000003</v>
      </c>
      <c r="O171" s="190">
        <f t="shared" si="43"/>
        <v>1077.9481944000001</v>
      </c>
      <c r="P171" s="190">
        <f t="shared" si="44"/>
        <v>10032.549227316002</v>
      </c>
      <c r="Q171" s="190">
        <f t="shared" si="46"/>
        <v>1003.2549227316002</v>
      </c>
      <c r="R171" s="190"/>
      <c r="S171" s="190">
        <f t="shared" si="45"/>
        <v>11035.804150047601</v>
      </c>
      <c r="T171" s="123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</row>
    <row r="172" spans="1:33" s="125" customFormat="1" ht="26.25">
      <c r="A172" s="159">
        <v>165</v>
      </c>
      <c r="B172" s="160" t="s">
        <v>38</v>
      </c>
      <c r="C172" s="188">
        <v>36</v>
      </c>
      <c r="D172" s="189">
        <v>75</v>
      </c>
      <c r="E172" s="188"/>
      <c r="F172" s="188"/>
      <c r="G172" s="190">
        <f t="shared" si="35"/>
        <v>2700</v>
      </c>
      <c r="H172" s="190">
        <f t="shared" si="36"/>
        <v>1398.6000000000001</v>
      </c>
      <c r="I172" s="190">
        <f t="shared" si="37"/>
        <v>1237.7772</v>
      </c>
      <c r="J172" s="190">
        <f t="shared" si="38"/>
        <v>5336.377200000001</v>
      </c>
      <c r="K172" s="190">
        <f t="shared" si="39"/>
        <v>4696.172027316001</v>
      </c>
      <c r="L172" s="190">
        <f t="shared" si="40"/>
        <v>1414.1399580000002</v>
      </c>
      <c r="M172" s="190">
        <f t="shared" si="41"/>
        <v>427.07026731600007</v>
      </c>
      <c r="N172" s="190">
        <f t="shared" si="42"/>
        <v>1777.0136076000003</v>
      </c>
      <c r="O172" s="190">
        <f t="shared" si="43"/>
        <v>1077.9481944000001</v>
      </c>
      <c r="P172" s="190">
        <f t="shared" si="44"/>
        <v>10032.549227316002</v>
      </c>
      <c r="Q172" s="190">
        <f t="shared" si="46"/>
        <v>1003.2549227316002</v>
      </c>
      <c r="R172" s="190"/>
      <c r="S172" s="190">
        <f t="shared" si="45"/>
        <v>11035.804150047601</v>
      </c>
      <c r="T172" s="123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</row>
    <row r="173" spans="1:33" s="125" customFormat="1" ht="26.25">
      <c r="A173" s="159">
        <v>166</v>
      </c>
      <c r="B173" s="160" t="s">
        <v>54</v>
      </c>
      <c r="C173" s="188">
        <v>36</v>
      </c>
      <c r="D173" s="189">
        <v>75</v>
      </c>
      <c r="E173" s="188"/>
      <c r="F173" s="188"/>
      <c r="G173" s="190">
        <f t="shared" si="35"/>
        <v>2700</v>
      </c>
      <c r="H173" s="190">
        <f t="shared" si="36"/>
        <v>1398.6000000000001</v>
      </c>
      <c r="I173" s="190">
        <f t="shared" si="37"/>
        <v>1237.7772</v>
      </c>
      <c r="J173" s="190">
        <f t="shared" si="38"/>
        <v>5336.377200000001</v>
      </c>
      <c r="K173" s="190">
        <f t="shared" si="39"/>
        <v>4696.172027316001</v>
      </c>
      <c r="L173" s="190">
        <f t="shared" si="40"/>
        <v>1414.1399580000002</v>
      </c>
      <c r="M173" s="190">
        <f t="shared" si="41"/>
        <v>427.07026731600007</v>
      </c>
      <c r="N173" s="190">
        <f t="shared" si="42"/>
        <v>1777.0136076000003</v>
      </c>
      <c r="O173" s="190">
        <f t="shared" si="43"/>
        <v>1077.9481944000001</v>
      </c>
      <c r="P173" s="190">
        <f t="shared" si="44"/>
        <v>10032.549227316002</v>
      </c>
      <c r="Q173" s="190">
        <f>P173*0.05</f>
        <v>501.6274613658001</v>
      </c>
      <c r="R173" s="190"/>
      <c r="S173" s="190">
        <f t="shared" si="45"/>
        <v>10534.176688681802</v>
      </c>
      <c r="T173" s="123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</row>
    <row r="174" spans="1:33" s="125" customFormat="1" ht="24" customHeight="1">
      <c r="A174" s="159">
        <v>167</v>
      </c>
      <c r="B174" s="160" t="s">
        <v>55</v>
      </c>
      <c r="C174" s="188">
        <v>36</v>
      </c>
      <c r="D174" s="189">
        <v>75</v>
      </c>
      <c r="E174" s="188"/>
      <c r="F174" s="188"/>
      <c r="G174" s="190">
        <f t="shared" si="35"/>
        <v>2700</v>
      </c>
      <c r="H174" s="190">
        <f t="shared" si="36"/>
        <v>1398.6000000000001</v>
      </c>
      <c r="I174" s="190">
        <f t="shared" si="37"/>
        <v>1237.7772</v>
      </c>
      <c r="J174" s="190">
        <f t="shared" si="38"/>
        <v>5336.377200000001</v>
      </c>
      <c r="K174" s="190">
        <f t="shared" si="39"/>
        <v>4696.172027316001</v>
      </c>
      <c r="L174" s="190">
        <f t="shared" si="40"/>
        <v>1414.1399580000002</v>
      </c>
      <c r="M174" s="190">
        <f t="shared" si="41"/>
        <v>427.07026731600007</v>
      </c>
      <c r="N174" s="190">
        <f t="shared" si="42"/>
        <v>1777.0136076000003</v>
      </c>
      <c r="O174" s="190">
        <f t="shared" si="43"/>
        <v>1077.9481944000001</v>
      </c>
      <c r="P174" s="190">
        <f t="shared" si="44"/>
        <v>10032.549227316002</v>
      </c>
      <c r="Q174" s="190">
        <f>P174*0.03</f>
        <v>300.97647681948</v>
      </c>
      <c r="R174" s="190"/>
      <c r="S174" s="190">
        <f t="shared" si="45"/>
        <v>10333.525704135482</v>
      </c>
      <c r="T174" s="123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</row>
    <row r="175" spans="1:33" s="125" customFormat="1" ht="26.25">
      <c r="A175" s="159">
        <v>168</v>
      </c>
      <c r="B175" s="160" t="s">
        <v>250</v>
      </c>
      <c r="C175" s="188">
        <v>24</v>
      </c>
      <c r="D175" s="189">
        <v>75</v>
      </c>
      <c r="E175" s="188"/>
      <c r="F175" s="188"/>
      <c r="G175" s="190">
        <f>C175*D175+E175*F175</f>
        <v>1800</v>
      </c>
      <c r="H175" s="190">
        <f>G175*0.518</f>
        <v>932.4</v>
      </c>
      <c r="I175" s="190">
        <f>(G175+H175)*0.302</f>
        <v>825.1848</v>
      </c>
      <c r="J175" s="190">
        <f>SUM(G175:I175)</f>
        <v>3557.5848</v>
      </c>
      <c r="K175" s="190">
        <f>SUM(L175:O175)</f>
        <v>3130.7813515440002</v>
      </c>
      <c r="L175" s="190">
        <f>J175*0.265</f>
        <v>942.7599720000001</v>
      </c>
      <c r="M175" s="190">
        <f>L175*0.302</f>
        <v>284.713511544</v>
      </c>
      <c r="N175" s="190">
        <f>J175*0.333</f>
        <v>1184.6757384</v>
      </c>
      <c r="O175" s="190">
        <f>J175*0.202</f>
        <v>718.6321296000001</v>
      </c>
      <c r="P175" s="190">
        <f>J175+K175</f>
        <v>6688.366151544</v>
      </c>
      <c r="Q175" s="190">
        <f>P175*0.1</f>
        <v>668.8366151544001</v>
      </c>
      <c r="R175" s="190"/>
      <c r="S175" s="190">
        <f>P175+Q175+R175</f>
        <v>7357.2027666983995</v>
      </c>
      <c r="T175" s="123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</row>
    <row r="176" spans="1:33" s="125" customFormat="1" ht="26.25">
      <c r="A176" s="159">
        <v>169</v>
      </c>
      <c r="B176" s="160" t="s">
        <v>263</v>
      </c>
      <c r="C176" s="188">
        <v>24</v>
      </c>
      <c r="D176" s="189">
        <v>75</v>
      </c>
      <c r="E176" s="188"/>
      <c r="F176" s="188"/>
      <c r="G176" s="190">
        <f>C176*D176+E176*F176</f>
        <v>1800</v>
      </c>
      <c r="H176" s="190">
        <f>G176*0.518</f>
        <v>932.4</v>
      </c>
      <c r="I176" s="190">
        <f>(G176+H176)*0.302</f>
        <v>825.1848</v>
      </c>
      <c r="J176" s="190">
        <f>SUM(G176:I176)</f>
        <v>3557.5848</v>
      </c>
      <c r="K176" s="190">
        <f>SUM(L176:O176)</f>
        <v>3130.7813515440002</v>
      </c>
      <c r="L176" s="190">
        <f>J176*0.265</f>
        <v>942.7599720000001</v>
      </c>
      <c r="M176" s="190">
        <f>L176*0.302</f>
        <v>284.713511544</v>
      </c>
      <c r="N176" s="190">
        <f>J176*0.333</f>
        <v>1184.6757384</v>
      </c>
      <c r="O176" s="190">
        <f>J176*0.202</f>
        <v>718.6321296000001</v>
      </c>
      <c r="P176" s="190">
        <f>J176+K176</f>
        <v>6688.366151544</v>
      </c>
      <c r="Q176" s="190">
        <f>P176*0.1</f>
        <v>668.8366151544001</v>
      </c>
      <c r="R176" s="190"/>
      <c r="S176" s="190">
        <f>P176+Q176+R176</f>
        <v>7357.2027666983995</v>
      </c>
      <c r="T176" s="123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</row>
    <row r="177" spans="1:33" s="125" customFormat="1" ht="47.25">
      <c r="A177" s="159">
        <v>170</v>
      </c>
      <c r="B177" s="160" t="s">
        <v>65</v>
      </c>
      <c r="C177" s="188">
        <v>36</v>
      </c>
      <c r="D177" s="189">
        <v>75</v>
      </c>
      <c r="E177" s="188"/>
      <c r="F177" s="188"/>
      <c r="G177" s="190">
        <f t="shared" si="35"/>
        <v>2700</v>
      </c>
      <c r="H177" s="190">
        <f t="shared" si="36"/>
        <v>1398.6000000000001</v>
      </c>
      <c r="I177" s="190">
        <f t="shared" si="37"/>
        <v>1237.7772</v>
      </c>
      <c r="J177" s="190">
        <f t="shared" si="38"/>
        <v>5336.377200000001</v>
      </c>
      <c r="K177" s="190">
        <f t="shared" si="39"/>
        <v>4696.172027316001</v>
      </c>
      <c r="L177" s="190">
        <f t="shared" si="40"/>
        <v>1414.1399580000002</v>
      </c>
      <c r="M177" s="190">
        <f t="shared" si="41"/>
        <v>427.07026731600007</v>
      </c>
      <c r="N177" s="190">
        <f t="shared" si="42"/>
        <v>1777.0136076000003</v>
      </c>
      <c r="O177" s="190">
        <f t="shared" si="43"/>
        <v>1077.9481944000001</v>
      </c>
      <c r="P177" s="190">
        <f t="shared" si="44"/>
        <v>10032.549227316002</v>
      </c>
      <c r="Q177" s="190">
        <f t="shared" si="46"/>
        <v>1003.2549227316002</v>
      </c>
      <c r="R177" s="190"/>
      <c r="S177" s="190">
        <f t="shared" si="45"/>
        <v>11035.804150047601</v>
      </c>
      <c r="T177" s="123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</row>
    <row r="178" spans="1:33" s="125" customFormat="1" ht="26.25">
      <c r="A178" s="159">
        <v>171</v>
      </c>
      <c r="B178" s="160" t="s">
        <v>32</v>
      </c>
      <c r="C178" s="188">
        <v>36</v>
      </c>
      <c r="D178" s="189">
        <v>75</v>
      </c>
      <c r="E178" s="188"/>
      <c r="F178" s="188"/>
      <c r="G178" s="190">
        <f t="shared" si="35"/>
        <v>2700</v>
      </c>
      <c r="H178" s="190">
        <f t="shared" si="36"/>
        <v>1398.6000000000001</v>
      </c>
      <c r="I178" s="190">
        <f t="shared" si="37"/>
        <v>1237.7772</v>
      </c>
      <c r="J178" s="190">
        <f t="shared" si="38"/>
        <v>5336.377200000001</v>
      </c>
      <c r="K178" s="190">
        <f t="shared" si="39"/>
        <v>4696.172027316001</v>
      </c>
      <c r="L178" s="190">
        <f t="shared" si="40"/>
        <v>1414.1399580000002</v>
      </c>
      <c r="M178" s="190">
        <f t="shared" si="41"/>
        <v>427.07026731600007</v>
      </c>
      <c r="N178" s="190">
        <f>J178*0.333</f>
        <v>1777.0136076000003</v>
      </c>
      <c r="O178" s="190">
        <f t="shared" si="43"/>
        <v>1077.9481944000001</v>
      </c>
      <c r="P178" s="190">
        <f t="shared" si="44"/>
        <v>10032.549227316002</v>
      </c>
      <c r="Q178" s="190">
        <f>P178*0.1</f>
        <v>1003.2549227316002</v>
      </c>
      <c r="R178" s="190"/>
      <c r="S178" s="190">
        <f t="shared" si="45"/>
        <v>11035.804150047601</v>
      </c>
      <c r="T178" s="123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</row>
    <row r="179" spans="1:33" s="125" customFormat="1" ht="26.25">
      <c r="A179" s="159">
        <v>172</v>
      </c>
      <c r="B179" s="160" t="s">
        <v>19</v>
      </c>
      <c r="C179" s="188">
        <v>36</v>
      </c>
      <c r="D179" s="189">
        <v>75</v>
      </c>
      <c r="E179" s="188"/>
      <c r="F179" s="188"/>
      <c r="G179" s="190">
        <f t="shared" si="35"/>
        <v>2700</v>
      </c>
      <c r="H179" s="190">
        <f t="shared" si="36"/>
        <v>1398.6000000000001</v>
      </c>
      <c r="I179" s="190">
        <f t="shared" si="37"/>
        <v>1237.7772</v>
      </c>
      <c r="J179" s="190">
        <f t="shared" si="38"/>
        <v>5336.377200000001</v>
      </c>
      <c r="K179" s="190">
        <f t="shared" si="39"/>
        <v>4696.172027316001</v>
      </c>
      <c r="L179" s="190">
        <f t="shared" si="40"/>
        <v>1414.1399580000002</v>
      </c>
      <c r="M179" s="190">
        <f t="shared" si="41"/>
        <v>427.07026731600007</v>
      </c>
      <c r="N179" s="190">
        <f t="shared" si="42"/>
        <v>1777.0136076000003</v>
      </c>
      <c r="O179" s="190">
        <f t="shared" si="43"/>
        <v>1077.9481944000001</v>
      </c>
      <c r="P179" s="190">
        <f t="shared" si="44"/>
        <v>10032.549227316002</v>
      </c>
      <c r="Q179" s="190">
        <f t="shared" si="46"/>
        <v>1003.2549227316002</v>
      </c>
      <c r="R179" s="190"/>
      <c r="S179" s="190">
        <f t="shared" si="45"/>
        <v>11035.804150047601</v>
      </c>
      <c r="T179" s="123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</row>
    <row r="180" spans="1:33" s="125" customFormat="1" ht="47.25">
      <c r="A180" s="159">
        <v>173</v>
      </c>
      <c r="B180" s="160" t="s">
        <v>20</v>
      </c>
      <c r="C180" s="188">
        <v>36</v>
      </c>
      <c r="D180" s="189">
        <v>75</v>
      </c>
      <c r="E180" s="188"/>
      <c r="F180" s="188"/>
      <c r="G180" s="190">
        <f t="shared" si="35"/>
        <v>2700</v>
      </c>
      <c r="H180" s="190">
        <f t="shared" si="36"/>
        <v>1398.6000000000001</v>
      </c>
      <c r="I180" s="190">
        <f t="shared" si="37"/>
        <v>1237.7772</v>
      </c>
      <c r="J180" s="190">
        <f t="shared" si="38"/>
        <v>5336.377200000001</v>
      </c>
      <c r="K180" s="190">
        <f t="shared" si="39"/>
        <v>4696.172027316001</v>
      </c>
      <c r="L180" s="190">
        <f t="shared" si="40"/>
        <v>1414.1399580000002</v>
      </c>
      <c r="M180" s="190">
        <f t="shared" si="41"/>
        <v>427.07026731600007</v>
      </c>
      <c r="N180" s="190">
        <f t="shared" si="42"/>
        <v>1777.0136076000003</v>
      </c>
      <c r="O180" s="190">
        <f t="shared" si="43"/>
        <v>1077.9481944000001</v>
      </c>
      <c r="P180" s="190">
        <f t="shared" si="44"/>
        <v>10032.549227316002</v>
      </c>
      <c r="Q180" s="190">
        <f>P180*0.05</f>
        <v>501.6274613658001</v>
      </c>
      <c r="R180" s="190"/>
      <c r="S180" s="190">
        <f t="shared" si="45"/>
        <v>10534.176688681802</v>
      </c>
      <c r="T180" s="123">
        <v>5</v>
      </c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</row>
    <row r="181" spans="1:33" s="125" customFormat="1" ht="47.25">
      <c r="A181" s="159">
        <v>174</v>
      </c>
      <c r="B181" s="160" t="s">
        <v>46</v>
      </c>
      <c r="C181" s="188">
        <v>36</v>
      </c>
      <c r="D181" s="189">
        <v>75</v>
      </c>
      <c r="E181" s="188"/>
      <c r="F181" s="188"/>
      <c r="G181" s="190">
        <f t="shared" si="35"/>
        <v>2700</v>
      </c>
      <c r="H181" s="190">
        <f t="shared" si="36"/>
        <v>1398.6000000000001</v>
      </c>
      <c r="I181" s="190">
        <f t="shared" si="37"/>
        <v>1237.7772</v>
      </c>
      <c r="J181" s="190">
        <f t="shared" si="38"/>
        <v>5336.377200000001</v>
      </c>
      <c r="K181" s="190">
        <f t="shared" si="39"/>
        <v>4696.172027316001</v>
      </c>
      <c r="L181" s="190">
        <f t="shared" si="40"/>
        <v>1414.1399580000002</v>
      </c>
      <c r="M181" s="190">
        <f t="shared" si="41"/>
        <v>427.07026731600007</v>
      </c>
      <c r="N181" s="190">
        <f t="shared" si="42"/>
        <v>1777.0136076000003</v>
      </c>
      <c r="O181" s="190">
        <f t="shared" si="43"/>
        <v>1077.9481944000001</v>
      </c>
      <c r="P181" s="190">
        <f t="shared" si="44"/>
        <v>10032.549227316002</v>
      </c>
      <c r="Q181" s="190">
        <f aca="true" t="shared" si="47" ref="Q181:Q194">P181*0.1</f>
        <v>1003.2549227316002</v>
      </c>
      <c r="R181" s="190"/>
      <c r="S181" s="190">
        <f t="shared" si="45"/>
        <v>11035.804150047601</v>
      </c>
      <c r="T181" s="123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</row>
    <row r="182" spans="1:33" s="125" customFormat="1" ht="47.25">
      <c r="A182" s="159">
        <v>175</v>
      </c>
      <c r="B182" s="160" t="s">
        <v>11</v>
      </c>
      <c r="C182" s="188">
        <v>84</v>
      </c>
      <c r="D182" s="189">
        <v>75</v>
      </c>
      <c r="E182" s="188"/>
      <c r="F182" s="188"/>
      <c r="G182" s="190">
        <f t="shared" si="35"/>
        <v>6300</v>
      </c>
      <c r="H182" s="190">
        <f t="shared" si="36"/>
        <v>3263.4</v>
      </c>
      <c r="I182" s="190">
        <f t="shared" si="37"/>
        <v>2888.1468</v>
      </c>
      <c r="J182" s="190">
        <f t="shared" si="38"/>
        <v>12451.5468</v>
      </c>
      <c r="K182" s="190">
        <f t="shared" si="39"/>
        <v>10957.734730404001</v>
      </c>
      <c r="L182" s="190">
        <f t="shared" si="40"/>
        <v>3299.6599020000003</v>
      </c>
      <c r="M182" s="190">
        <f t="shared" si="41"/>
        <v>996.4972904040001</v>
      </c>
      <c r="N182" s="190">
        <f t="shared" si="42"/>
        <v>4146.3650844</v>
      </c>
      <c r="O182" s="190">
        <f t="shared" si="43"/>
        <v>2515.2124536</v>
      </c>
      <c r="P182" s="190">
        <f t="shared" si="44"/>
        <v>23409.281530404</v>
      </c>
      <c r="Q182" s="190">
        <f t="shared" si="47"/>
        <v>2340.9281530404</v>
      </c>
      <c r="R182" s="190"/>
      <c r="S182" s="190">
        <f t="shared" si="45"/>
        <v>25750.209683444402</v>
      </c>
      <c r="T182" s="123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</row>
    <row r="183" spans="1:33" s="125" customFormat="1" ht="26.25" customHeight="1">
      <c r="A183" s="159">
        <v>176</v>
      </c>
      <c r="B183" s="160" t="s">
        <v>62</v>
      </c>
      <c r="C183" s="188">
        <v>36</v>
      </c>
      <c r="D183" s="189">
        <v>75</v>
      </c>
      <c r="E183" s="188"/>
      <c r="F183" s="188"/>
      <c r="G183" s="190">
        <f t="shared" si="35"/>
        <v>2700</v>
      </c>
      <c r="H183" s="190">
        <f t="shared" si="36"/>
        <v>1398.6000000000001</v>
      </c>
      <c r="I183" s="190">
        <f t="shared" si="37"/>
        <v>1237.7772</v>
      </c>
      <c r="J183" s="190">
        <f t="shared" si="38"/>
        <v>5336.377200000001</v>
      </c>
      <c r="K183" s="190">
        <f t="shared" si="39"/>
        <v>4696.172027316001</v>
      </c>
      <c r="L183" s="190">
        <f t="shared" si="40"/>
        <v>1414.1399580000002</v>
      </c>
      <c r="M183" s="190">
        <f t="shared" si="41"/>
        <v>427.07026731600007</v>
      </c>
      <c r="N183" s="190">
        <f t="shared" si="42"/>
        <v>1777.0136076000003</v>
      </c>
      <c r="O183" s="190">
        <f t="shared" si="43"/>
        <v>1077.9481944000001</v>
      </c>
      <c r="P183" s="190">
        <f t="shared" si="44"/>
        <v>10032.549227316002</v>
      </c>
      <c r="Q183" s="190">
        <f t="shared" si="47"/>
        <v>1003.2549227316002</v>
      </c>
      <c r="R183" s="190"/>
      <c r="S183" s="190">
        <f t="shared" si="45"/>
        <v>11035.804150047601</v>
      </c>
      <c r="T183" s="123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</row>
    <row r="184" spans="1:33" s="125" customFormat="1" ht="26.25">
      <c r="A184" s="159">
        <v>177</v>
      </c>
      <c r="B184" s="162" t="s">
        <v>60</v>
      </c>
      <c r="C184" s="188">
        <v>56</v>
      </c>
      <c r="D184" s="189">
        <v>75</v>
      </c>
      <c r="E184" s="188"/>
      <c r="F184" s="188"/>
      <c r="G184" s="190">
        <f t="shared" si="35"/>
        <v>4200</v>
      </c>
      <c r="H184" s="190">
        <f t="shared" si="36"/>
        <v>2175.6</v>
      </c>
      <c r="I184" s="190">
        <f t="shared" si="37"/>
        <v>1925.4312</v>
      </c>
      <c r="J184" s="190">
        <f t="shared" si="38"/>
        <v>8301.031200000001</v>
      </c>
      <c r="K184" s="190">
        <f t="shared" si="39"/>
        <v>7305.156486936002</v>
      </c>
      <c r="L184" s="190">
        <f t="shared" si="40"/>
        <v>2199.7732680000004</v>
      </c>
      <c r="M184" s="190">
        <f t="shared" si="41"/>
        <v>664.331526936</v>
      </c>
      <c r="N184" s="190">
        <f t="shared" si="42"/>
        <v>2764.2433896000007</v>
      </c>
      <c r="O184" s="190">
        <f t="shared" si="43"/>
        <v>1676.8083024000005</v>
      </c>
      <c r="P184" s="190">
        <f t="shared" si="44"/>
        <v>15606.187686936002</v>
      </c>
      <c r="Q184" s="190">
        <f t="shared" si="47"/>
        <v>1560.6187686936003</v>
      </c>
      <c r="R184" s="190"/>
      <c r="S184" s="190">
        <f t="shared" si="45"/>
        <v>17166.8064556296</v>
      </c>
      <c r="T184" s="123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</row>
    <row r="185" spans="1:33" s="130" customFormat="1" ht="26.25">
      <c r="A185" s="159">
        <v>178</v>
      </c>
      <c r="B185" s="162" t="s">
        <v>12</v>
      </c>
      <c r="C185" s="191">
        <v>56</v>
      </c>
      <c r="D185" s="189">
        <v>75</v>
      </c>
      <c r="E185" s="191"/>
      <c r="F185" s="191"/>
      <c r="G185" s="192">
        <f t="shared" si="35"/>
        <v>4200</v>
      </c>
      <c r="H185" s="190">
        <f t="shared" si="36"/>
        <v>2175.6</v>
      </c>
      <c r="I185" s="190">
        <f t="shared" si="37"/>
        <v>1925.4312</v>
      </c>
      <c r="J185" s="190">
        <f t="shared" si="38"/>
        <v>8301.031200000001</v>
      </c>
      <c r="K185" s="190">
        <f t="shared" si="39"/>
        <v>7305.156486936002</v>
      </c>
      <c r="L185" s="190">
        <f t="shared" si="40"/>
        <v>2199.7732680000004</v>
      </c>
      <c r="M185" s="190">
        <f t="shared" si="41"/>
        <v>664.331526936</v>
      </c>
      <c r="N185" s="190">
        <f t="shared" si="42"/>
        <v>2764.2433896000007</v>
      </c>
      <c r="O185" s="190">
        <f t="shared" si="43"/>
        <v>1676.8083024000005</v>
      </c>
      <c r="P185" s="190">
        <f t="shared" si="44"/>
        <v>15606.187686936002</v>
      </c>
      <c r="Q185" s="190">
        <f t="shared" si="47"/>
        <v>1560.6187686936003</v>
      </c>
      <c r="R185" s="190"/>
      <c r="S185" s="190">
        <f t="shared" si="45"/>
        <v>17166.8064556296</v>
      </c>
      <c r="T185" s="128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</row>
    <row r="186" spans="1:33" s="125" customFormat="1" ht="26.25">
      <c r="A186" s="159">
        <v>179</v>
      </c>
      <c r="B186" s="160" t="s">
        <v>21</v>
      </c>
      <c r="C186" s="188">
        <v>56</v>
      </c>
      <c r="D186" s="189">
        <v>75</v>
      </c>
      <c r="E186" s="188"/>
      <c r="F186" s="188"/>
      <c r="G186" s="190">
        <f t="shared" si="35"/>
        <v>4200</v>
      </c>
      <c r="H186" s="190">
        <f t="shared" si="36"/>
        <v>2175.6</v>
      </c>
      <c r="I186" s="190">
        <f t="shared" si="37"/>
        <v>1925.4312</v>
      </c>
      <c r="J186" s="190">
        <f t="shared" si="38"/>
        <v>8301.031200000001</v>
      </c>
      <c r="K186" s="190">
        <f t="shared" si="39"/>
        <v>7305.156486936002</v>
      </c>
      <c r="L186" s="190">
        <f t="shared" si="40"/>
        <v>2199.7732680000004</v>
      </c>
      <c r="M186" s="190">
        <f t="shared" si="41"/>
        <v>664.331526936</v>
      </c>
      <c r="N186" s="190">
        <f t="shared" si="42"/>
        <v>2764.2433896000007</v>
      </c>
      <c r="O186" s="190">
        <f t="shared" si="43"/>
        <v>1676.8083024000005</v>
      </c>
      <c r="P186" s="190">
        <f t="shared" si="44"/>
        <v>15606.187686936002</v>
      </c>
      <c r="Q186" s="190">
        <f t="shared" si="47"/>
        <v>1560.6187686936003</v>
      </c>
      <c r="R186" s="190"/>
      <c r="S186" s="190">
        <f t="shared" si="45"/>
        <v>17166.8064556296</v>
      </c>
      <c r="T186" s="123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</row>
    <row r="187" spans="1:33" s="125" customFormat="1" ht="26.25">
      <c r="A187" s="159">
        <v>180</v>
      </c>
      <c r="B187" s="160" t="s">
        <v>22</v>
      </c>
      <c r="C187" s="188">
        <v>56</v>
      </c>
      <c r="D187" s="189">
        <v>75</v>
      </c>
      <c r="E187" s="188"/>
      <c r="F187" s="188"/>
      <c r="G187" s="190">
        <f t="shared" si="35"/>
        <v>4200</v>
      </c>
      <c r="H187" s="190">
        <f t="shared" si="36"/>
        <v>2175.6</v>
      </c>
      <c r="I187" s="190">
        <f t="shared" si="37"/>
        <v>1925.4312</v>
      </c>
      <c r="J187" s="190">
        <f t="shared" si="38"/>
        <v>8301.031200000001</v>
      </c>
      <c r="K187" s="190">
        <f t="shared" si="39"/>
        <v>7305.156486936002</v>
      </c>
      <c r="L187" s="190">
        <f t="shared" si="40"/>
        <v>2199.7732680000004</v>
      </c>
      <c r="M187" s="190">
        <f t="shared" si="41"/>
        <v>664.331526936</v>
      </c>
      <c r="N187" s="190">
        <f t="shared" si="42"/>
        <v>2764.2433896000007</v>
      </c>
      <c r="O187" s="190">
        <f t="shared" si="43"/>
        <v>1676.8083024000005</v>
      </c>
      <c r="P187" s="190">
        <f t="shared" si="44"/>
        <v>15606.187686936002</v>
      </c>
      <c r="Q187" s="190">
        <f t="shared" si="47"/>
        <v>1560.6187686936003</v>
      </c>
      <c r="R187" s="190"/>
      <c r="S187" s="190">
        <f t="shared" si="45"/>
        <v>17166.8064556296</v>
      </c>
      <c r="T187" s="123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</row>
    <row r="188" spans="1:33" s="125" customFormat="1" ht="26.25">
      <c r="A188" s="159">
        <v>181</v>
      </c>
      <c r="B188" s="160" t="s">
        <v>59</v>
      </c>
      <c r="C188" s="188">
        <v>56</v>
      </c>
      <c r="D188" s="189">
        <v>75</v>
      </c>
      <c r="E188" s="188"/>
      <c r="F188" s="188"/>
      <c r="G188" s="190">
        <f t="shared" si="35"/>
        <v>4200</v>
      </c>
      <c r="H188" s="190">
        <f t="shared" si="36"/>
        <v>2175.6</v>
      </c>
      <c r="I188" s="190">
        <f t="shared" si="37"/>
        <v>1925.4312</v>
      </c>
      <c r="J188" s="190">
        <f t="shared" si="38"/>
        <v>8301.031200000001</v>
      </c>
      <c r="K188" s="190">
        <f t="shared" si="39"/>
        <v>7305.156486936002</v>
      </c>
      <c r="L188" s="190">
        <f t="shared" si="40"/>
        <v>2199.7732680000004</v>
      </c>
      <c r="M188" s="190">
        <f t="shared" si="41"/>
        <v>664.331526936</v>
      </c>
      <c r="N188" s="190">
        <f t="shared" si="42"/>
        <v>2764.2433896000007</v>
      </c>
      <c r="O188" s="190">
        <f t="shared" si="43"/>
        <v>1676.8083024000005</v>
      </c>
      <c r="P188" s="190">
        <f t="shared" si="44"/>
        <v>15606.187686936002</v>
      </c>
      <c r="Q188" s="190">
        <f t="shared" si="47"/>
        <v>1560.6187686936003</v>
      </c>
      <c r="R188" s="190"/>
      <c r="S188" s="190">
        <f t="shared" si="45"/>
        <v>17166.8064556296</v>
      </c>
      <c r="T188" s="123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</row>
    <row r="189" spans="1:33" s="125" customFormat="1" ht="26.25">
      <c r="A189" s="159">
        <v>182</v>
      </c>
      <c r="B189" s="160" t="s">
        <v>63</v>
      </c>
      <c r="C189" s="188">
        <v>36</v>
      </c>
      <c r="D189" s="189">
        <v>75</v>
      </c>
      <c r="E189" s="188"/>
      <c r="F189" s="188"/>
      <c r="G189" s="190">
        <f t="shared" si="35"/>
        <v>2700</v>
      </c>
      <c r="H189" s="190">
        <f t="shared" si="36"/>
        <v>1398.6000000000001</v>
      </c>
      <c r="I189" s="190">
        <f t="shared" si="37"/>
        <v>1237.7772</v>
      </c>
      <c r="J189" s="190">
        <f t="shared" si="38"/>
        <v>5336.377200000001</v>
      </c>
      <c r="K189" s="190">
        <f t="shared" si="39"/>
        <v>4696.172027316001</v>
      </c>
      <c r="L189" s="190">
        <f t="shared" si="40"/>
        <v>1414.1399580000002</v>
      </c>
      <c r="M189" s="190">
        <f t="shared" si="41"/>
        <v>427.07026731600007</v>
      </c>
      <c r="N189" s="190">
        <f t="shared" si="42"/>
        <v>1777.0136076000003</v>
      </c>
      <c r="O189" s="190">
        <f t="shared" si="43"/>
        <v>1077.9481944000001</v>
      </c>
      <c r="P189" s="190">
        <f t="shared" si="44"/>
        <v>10032.549227316002</v>
      </c>
      <c r="Q189" s="190">
        <f t="shared" si="47"/>
        <v>1003.2549227316002</v>
      </c>
      <c r="R189" s="190"/>
      <c r="S189" s="190">
        <f t="shared" si="45"/>
        <v>11035.804150047601</v>
      </c>
      <c r="T189" s="123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</row>
    <row r="190" spans="1:33" s="125" customFormat="1" ht="26.25">
      <c r="A190" s="159">
        <v>183</v>
      </c>
      <c r="B190" s="160" t="s">
        <v>76</v>
      </c>
      <c r="C190" s="188">
        <v>36</v>
      </c>
      <c r="D190" s="189">
        <v>75</v>
      </c>
      <c r="E190" s="188"/>
      <c r="F190" s="188"/>
      <c r="G190" s="190">
        <f t="shared" si="35"/>
        <v>2700</v>
      </c>
      <c r="H190" s="190">
        <f t="shared" si="36"/>
        <v>1398.6000000000001</v>
      </c>
      <c r="I190" s="190">
        <f t="shared" si="37"/>
        <v>1237.7772</v>
      </c>
      <c r="J190" s="190">
        <f t="shared" si="38"/>
        <v>5336.377200000001</v>
      </c>
      <c r="K190" s="190">
        <f t="shared" si="39"/>
        <v>4696.172027316001</v>
      </c>
      <c r="L190" s="190">
        <f t="shared" si="40"/>
        <v>1414.1399580000002</v>
      </c>
      <c r="M190" s="190">
        <f t="shared" si="41"/>
        <v>427.07026731600007</v>
      </c>
      <c r="N190" s="190">
        <f t="shared" si="42"/>
        <v>1777.0136076000003</v>
      </c>
      <c r="O190" s="190">
        <f t="shared" si="43"/>
        <v>1077.9481944000001</v>
      </c>
      <c r="P190" s="190">
        <f t="shared" si="44"/>
        <v>10032.549227316002</v>
      </c>
      <c r="Q190" s="190">
        <f t="shared" si="47"/>
        <v>1003.2549227316002</v>
      </c>
      <c r="R190" s="190"/>
      <c r="S190" s="190">
        <f t="shared" si="45"/>
        <v>11035.804150047601</v>
      </c>
      <c r="T190" s="123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</row>
    <row r="191" spans="1:33" s="125" customFormat="1" ht="26.25">
      <c r="A191" s="159">
        <v>184</v>
      </c>
      <c r="B191" s="160" t="s">
        <v>40</v>
      </c>
      <c r="C191" s="188">
        <v>36</v>
      </c>
      <c r="D191" s="189">
        <v>75</v>
      </c>
      <c r="E191" s="188"/>
      <c r="F191" s="188"/>
      <c r="G191" s="190">
        <f t="shared" si="35"/>
        <v>2700</v>
      </c>
      <c r="H191" s="190">
        <f t="shared" si="36"/>
        <v>1398.6000000000001</v>
      </c>
      <c r="I191" s="190">
        <f t="shared" si="37"/>
        <v>1237.7772</v>
      </c>
      <c r="J191" s="190">
        <f t="shared" si="38"/>
        <v>5336.377200000001</v>
      </c>
      <c r="K191" s="190">
        <f t="shared" si="39"/>
        <v>4696.172027316001</v>
      </c>
      <c r="L191" s="190">
        <f t="shared" si="40"/>
        <v>1414.1399580000002</v>
      </c>
      <c r="M191" s="190">
        <f t="shared" si="41"/>
        <v>427.07026731600007</v>
      </c>
      <c r="N191" s="190">
        <f t="shared" si="42"/>
        <v>1777.0136076000003</v>
      </c>
      <c r="O191" s="190">
        <f t="shared" si="43"/>
        <v>1077.9481944000001</v>
      </c>
      <c r="P191" s="190">
        <f t="shared" si="44"/>
        <v>10032.549227316002</v>
      </c>
      <c r="Q191" s="190">
        <f t="shared" si="47"/>
        <v>1003.2549227316002</v>
      </c>
      <c r="R191" s="190"/>
      <c r="S191" s="190">
        <f t="shared" si="45"/>
        <v>11035.804150047601</v>
      </c>
      <c r="T191" s="123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</row>
    <row r="192" spans="1:33" s="125" customFormat="1" ht="26.25">
      <c r="A192" s="159">
        <v>185</v>
      </c>
      <c r="B192" s="160" t="s">
        <v>58</v>
      </c>
      <c r="C192" s="188">
        <v>48</v>
      </c>
      <c r="D192" s="189">
        <v>75</v>
      </c>
      <c r="E192" s="188"/>
      <c r="F192" s="188"/>
      <c r="G192" s="190">
        <f t="shared" si="35"/>
        <v>3600</v>
      </c>
      <c r="H192" s="190">
        <f t="shared" si="36"/>
        <v>1864.8</v>
      </c>
      <c r="I192" s="190">
        <f t="shared" si="37"/>
        <v>1650.3696</v>
      </c>
      <c r="J192" s="190">
        <f t="shared" si="38"/>
        <v>7115.1696</v>
      </c>
      <c r="K192" s="190">
        <f t="shared" si="39"/>
        <v>6261.5627030880005</v>
      </c>
      <c r="L192" s="190">
        <f t="shared" si="40"/>
        <v>1885.5199440000001</v>
      </c>
      <c r="M192" s="190">
        <f t="shared" si="41"/>
        <v>569.427023088</v>
      </c>
      <c r="N192" s="190">
        <f t="shared" si="42"/>
        <v>2369.3514768</v>
      </c>
      <c r="O192" s="190">
        <f t="shared" si="43"/>
        <v>1437.2642592000002</v>
      </c>
      <c r="P192" s="190">
        <f t="shared" si="44"/>
        <v>13376.732303088</v>
      </c>
      <c r="Q192" s="190">
        <f t="shared" si="47"/>
        <v>1337.6732303088002</v>
      </c>
      <c r="R192" s="190"/>
      <c r="S192" s="190">
        <f t="shared" si="45"/>
        <v>14714.405533396799</v>
      </c>
      <c r="T192" s="123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</row>
    <row r="193" spans="1:33" s="125" customFormat="1" ht="26.25">
      <c r="A193" s="159">
        <v>186</v>
      </c>
      <c r="B193" s="162" t="s">
        <v>23</v>
      </c>
      <c r="C193" s="188">
        <v>56</v>
      </c>
      <c r="D193" s="189">
        <v>75</v>
      </c>
      <c r="E193" s="188"/>
      <c r="F193" s="188"/>
      <c r="G193" s="190">
        <f t="shared" si="35"/>
        <v>4200</v>
      </c>
      <c r="H193" s="190">
        <f t="shared" si="36"/>
        <v>2175.6</v>
      </c>
      <c r="I193" s="190">
        <f t="shared" si="37"/>
        <v>1925.4312</v>
      </c>
      <c r="J193" s="190">
        <f t="shared" si="38"/>
        <v>8301.031200000001</v>
      </c>
      <c r="K193" s="190">
        <f t="shared" si="39"/>
        <v>7305.156486936002</v>
      </c>
      <c r="L193" s="190">
        <f t="shared" si="40"/>
        <v>2199.7732680000004</v>
      </c>
      <c r="M193" s="190">
        <f t="shared" si="41"/>
        <v>664.331526936</v>
      </c>
      <c r="N193" s="190">
        <f t="shared" si="42"/>
        <v>2764.2433896000007</v>
      </c>
      <c r="O193" s="190">
        <f t="shared" si="43"/>
        <v>1676.8083024000005</v>
      </c>
      <c r="P193" s="190">
        <f t="shared" si="44"/>
        <v>15606.187686936002</v>
      </c>
      <c r="Q193" s="190">
        <f t="shared" si="47"/>
        <v>1560.6187686936003</v>
      </c>
      <c r="R193" s="190"/>
      <c r="S193" s="190">
        <f t="shared" si="45"/>
        <v>17166.8064556296</v>
      </c>
      <c r="T193" s="123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</row>
    <row r="194" spans="1:33" s="125" customFormat="1" ht="26.25">
      <c r="A194" s="159">
        <v>187</v>
      </c>
      <c r="B194" s="163" t="s">
        <v>24</v>
      </c>
      <c r="C194" s="193">
        <v>56</v>
      </c>
      <c r="D194" s="188">
        <v>75</v>
      </c>
      <c r="E194" s="193"/>
      <c r="F194" s="193"/>
      <c r="G194" s="194">
        <f t="shared" si="35"/>
        <v>4200</v>
      </c>
      <c r="H194" s="194">
        <f t="shared" si="36"/>
        <v>2175.6</v>
      </c>
      <c r="I194" s="194">
        <f t="shared" si="37"/>
        <v>1925.4312</v>
      </c>
      <c r="J194" s="194">
        <f t="shared" si="38"/>
        <v>8301.031200000001</v>
      </c>
      <c r="K194" s="194">
        <f t="shared" si="39"/>
        <v>7305.156486936002</v>
      </c>
      <c r="L194" s="194">
        <f t="shared" si="40"/>
        <v>2199.7732680000004</v>
      </c>
      <c r="M194" s="194">
        <f t="shared" si="41"/>
        <v>664.331526936</v>
      </c>
      <c r="N194" s="194">
        <f t="shared" si="42"/>
        <v>2764.2433896000007</v>
      </c>
      <c r="O194" s="194">
        <f t="shared" si="43"/>
        <v>1676.8083024000005</v>
      </c>
      <c r="P194" s="194">
        <f t="shared" si="44"/>
        <v>15606.187686936002</v>
      </c>
      <c r="Q194" s="194">
        <f t="shared" si="47"/>
        <v>1560.6187686936003</v>
      </c>
      <c r="R194" s="194"/>
      <c r="S194" s="194">
        <f t="shared" si="45"/>
        <v>17166.8064556296</v>
      </c>
      <c r="T194" s="131"/>
      <c r="U194" s="127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</row>
    <row r="195" spans="1:33" s="125" customFormat="1" ht="26.25">
      <c r="A195" s="166">
        <v>188</v>
      </c>
      <c r="B195" s="150" t="s">
        <v>318</v>
      </c>
      <c r="C195" s="193"/>
      <c r="D195" s="188"/>
      <c r="E195" s="193"/>
      <c r="F195" s="193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31"/>
      <c r="U195" s="127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</row>
    <row r="196" spans="1:33" s="125" customFormat="1" ht="26.25">
      <c r="A196" s="166" t="s">
        <v>328</v>
      </c>
      <c r="B196" s="163" t="s">
        <v>319</v>
      </c>
      <c r="C196" s="193">
        <v>36</v>
      </c>
      <c r="D196" s="188">
        <v>75</v>
      </c>
      <c r="E196" s="193"/>
      <c r="F196" s="193"/>
      <c r="G196" s="194">
        <f>C196*D196+E196*F196</f>
        <v>2700</v>
      </c>
      <c r="H196" s="194">
        <f>G196*0.518</f>
        <v>1398.6000000000001</v>
      </c>
      <c r="I196" s="194">
        <f>(G196+H196)*0.302</f>
        <v>1237.7772</v>
      </c>
      <c r="J196" s="194">
        <f>SUM(G196:I196)</f>
        <v>5336.377200000001</v>
      </c>
      <c r="K196" s="194">
        <f>SUM(L196:O196)</f>
        <v>4696.172027316001</v>
      </c>
      <c r="L196" s="194">
        <f>J196*0.265</f>
        <v>1414.1399580000002</v>
      </c>
      <c r="M196" s="194">
        <f>L196*0.302</f>
        <v>427.07026731600007</v>
      </c>
      <c r="N196" s="194">
        <f>J196*0.333</f>
        <v>1777.0136076000003</v>
      </c>
      <c r="O196" s="194">
        <f>J196*0.202</f>
        <v>1077.9481944000001</v>
      </c>
      <c r="P196" s="194">
        <f>J196+K196</f>
        <v>10032.549227316002</v>
      </c>
      <c r="Q196" s="194">
        <f>P196*0.1</f>
        <v>1003.2549227316002</v>
      </c>
      <c r="R196" s="194"/>
      <c r="S196" s="194">
        <f>P196+Q196+R196</f>
        <v>11035.804150047601</v>
      </c>
      <c r="T196" s="131"/>
      <c r="U196" s="127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</row>
    <row r="197" spans="1:33" s="125" customFormat="1" ht="26.25">
      <c r="A197" s="166" t="s">
        <v>329</v>
      </c>
      <c r="B197" s="163" t="s">
        <v>321</v>
      </c>
      <c r="C197" s="193">
        <v>36</v>
      </c>
      <c r="D197" s="188">
        <v>75</v>
      </c>
      <c r="E197" s="193"/>
      <c r="F197" s="193"/>
      <c r="G197" s="194">
        <f>C197*D197+E197*F197</f>
        <v>2700</v>
      </c>
      <c r="H197" s="194">
        <f>G197*0.518</f>
        <v>1398.6000000000001</v>
      </c>
      <c r="I197" s="194">
        <f>(G197+H197)*0.302</f>
        <v>1237.7772</v>
      </c>
      <c r="J197" s="194">
        <f>SUM(G197:I197)</f>
        <v>5336.377200000001</v>
      </c>
      <c r="K197" s="194">
        <f>SUM(L197:O197)</f>
        <v>4696.172027316001</v>
      </c>
      <c r="L197" s="194">
        <f>J197*0.265</f>
        <v>1414.1399580000002</v>
      </c>
      <c r="M197" s="194">
        <f>L197*0.302</f>
        <v>427.07026731600007</v>
      </c>
      <c r="N197" s="194">
        <f>J197*0.333</f>
        <v>1777.0136076000003</v>
      </c>
      <c r="O197" s="194">
        <f>J197*0.202</f>
        <v>1077.9481944000001</v>
      </c>
      <c r="P197" s="194">
        <f>J197+K197</f>
        <v>10032.549227316002</v>
      </c>
      <c r="Q197" s="194">
        <f>P197*0.1</f>
        <v>1003.2549227316002</v>
      </c>
      <c r="R197" s="194"/>
      <c r="S197" s="194">
        <f>P197+Q197+R197</f>
        <v>11035.804150047601</v>
      </c>
      <c r="T197" s="132"/>
      <c r="U197" s="256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</row>
    <row r="198" spans="1:33" s="125" customFormat="1" ht="26.25">
      <c r="A198" s="166" t="s">
        <v>330</v>
      </c>
      <c r="B198" s="163" t="s">
        <v>322</v>
      </c>
      <c r="C198" s="193">
        <v>36</v>
      </c>
      <c r="D198" s="188">
        <v>75</v>
      </c>
      <c r="E198" s="193"/>
      <c r="F198" s="193"/>
      <c r="G198" s="194">
        <f>C198*D198+E198*F198</f>
        <v>2700</v>
      </c>
      <c r="H198" s="194">
        <f>G198*0.518</f>
        <v>1398.6000000000001</v>
      </c>
      <c r="I198" s="194">
        <f>(G198+H198)*0.302</f>
        <v>1237.7772</v>
      </c>
      <c r="J198" s="194">
        <f>SUM(G198:I198)</f>
        <v>5336.377200000001</v>
      </c>
      <c r="K198" s="194">
        <f>SUM(L198:O198)</f>
        <v>4696.172027316001</v>
      </c>
      <c r="L198" s="194">
        <f>J198*0.265</f>
        <v>1414.1399580000002</v>
      </c>
      <c r="M198" s="194">
        <f>L198*0.302</f>
        <v>427.07026731600007</v>
      </c>
      <c r="N198" s="194">
        <f>J198*0.333</f>
        <v>1777.0136076000003</v>
      </c>
      <c r="O198" s="194">
        <f>J198*0.202</f>
        <v>1077.9481944000001</v>
      </c>
      <c r="P198" s="194">
        <f>J198+K198</f>
        <v>10032.549227316002</v>
      </c>
      <c r="Q198" s="194">
        <f>P198*0.1</f>
        <v>1003.2549227316002</v>
      </c>
      <c r="R198" s="194"/>
      <c r="S198" s="194">
        <f>P198+Q198+R198</f>
        <v>11035.804150047601</v>
      </c>
      <c r="T198" s="132"/>
      <c r="U198" s="256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</row>
    <row r="199" spans="1:33" s="125" customFormat="1" ht="26.25">
      <c r="A199" s="166" t="s">
        <v>331</v>
      </c>
      <c r="B199" s="163" t="s">
        <v>323</v>
      </c>
      <c r="C199" s="193">
        <v>40</v>
      </c>
      <c r="D199" s="188">
        <v>80</v>
      </c>
      <c r="E199" s="193"/>
      <c r="F199" s="193"/>
      <c r="G199" s="194">
        <f>C199*D199+E199*F199</f>
        <v>3200</v>
      </c>
      <c r="H199" s="194">
        <f>G199*0.518</f>
        <v>1657.6000000000001</v>
      </c>
      <c r="I199" s="194">
        <f>(G199+H199)*0.302</f>
        <v>1466.9952</v>
      </c>
      <c r="J199" s="194">
        <f>SUM(G199:I199)</f>
        <v>6324.595200000001</v>
      </c>
      <c r="K199" s="194">
        <f>SUM(L199:O199)</f>
        <v>5565.833513856001</v>
      </c>
      <c r="L199" s="194">
        <f>J199*0.265</f>
        <v>1676.0177280000003</v>
      </c>
      <c r="M199" s="194">
        <f>L199*0.302</f>
        <v>506.15735385600004</v>
      </c>
      <c r="N199" s="194">
        <f>J199*0.333</f>
        <v>2106.0902016000005</v>
      </c>
      <c r="O199" s="194">
        <f>J199*0.202</f>
        <v>1277.5682304000002</v>
      </c>
      <c r="P199" s="194">
        <f>J199+K199</f>
        <v>11890.428713856003</v>
      </c>
      <c r="Q199" s="194">
        <f>P199*0.1</f>
        <v>1189.0428713856004</v>
      </c>
      <c r="R199" s="194"/>
      <c r="S199" s="194">
        <f>P199+Q199+R199</f>
        <v>13079.471585241603</v>
      </c>
      <c r="T199" s="132"/>
      <c r="U199" s="256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</row>
    <row r="200" spans="1:33" s="125" customFormat="1" ht="27" thickBot="1">
      <c r="A200" s="166" t="s">
        <v>332</v>
      </c>
      <c r="B200" s="163" t="s">
        <v>324</v>
      </c>
      <c r="C200" s="193">
        <v>36</v>
      </c>
      <c r="D200" s="193">
        <v>80</v>
      </c>
      <c r="E200" s="193"/>
      <c r="F200" s="193"/>
      <c r="G200" s="194">
        <f>C200*D200+E200*F200</f>
        <v>2880</v>
      </c>
      <c r="H200" s="194">
        <f>G200*0.518</f>
        <v>1491.8400000000001</v>
      </c>
      <c r="I200" s="194">
        <f>(G200+H200)*0.302</f>
        <v>1320.29568</v>
      </c>
      <c r="J200" s="194">
        <f>SUM(G200:I200)</f>
        <v>5692.13568</v>
      </c>
      <c r="K200" s="194">
        <f>SUM(L200:O200)</f>
        <v>5009.2501624704</v>
      </c>
      <c r="L200" s="194">
        <f>J200*0.265</f>
        <v>1508.4159552</v>
      </c>
      <c r="M200" s="194">
        <f>L200*0.302</f>
        <v>455.5416184704</v>
      </c>
      <c r="N200" s="194">
        <f>J200*0.333</f>
        <v>1895.4811814400002</v>
      </c>
      <c r="O200" s="194">
        <f>J200*0.202</f>
        <v>1149.8114073600002</v>
      </c>
      <c r="P200" s="194">
        <f>J200+K200</f>
        <v>10701.385842470401</v>
      </c>
      <c r="Q200" s="194">
        <f>P200*0.1</f>
        <v>1070.1385842470402</v>
      </c>
      <c r="R200" s="194"/>
      <c r="S200" s="194">
        <f>P200+Q200+R200</f>
        <v>11771.524426717442</v>
      </c>
      <c r="T200" s="131"/>
      <c r="U200" s="127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</row>
    <row r="201" spans="1:33" s="125" customFormat="1" ht="24.75" customHeight="1" thickBot="1">
      <c r="A201" s="257" t="s">
        <v>25</v>
      </c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06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</row>
    <row r="202" spans="1:33" s="125" customFormat="1" ht="46.5">
      <c r="A202" s="161">
        <v>189</v>
      </c>
      <c r="B202" s="169" t="s">
        <v>67</v>
      </c>
      <c r="C202" s="161">
        <v>56</v>
      </c>
      <c r="D202" s="161">
        <v>80</v>
      </c>
      <c r="E202" s="161"/>
      <c r="F202" s="161"/>
      <c r="G202" s="170">
        <f aca="true" t="shared" si="48" ref="G202:G227">C202*D202+E202*F202</f>
        <v>4480</v>
      </c>
      <c r="H202" s="170">
        <f aca="true" t="shared" si="49" ref="H202:H221">G202*0.518</f>
        <v>2320.64</v>
      </c>
      <c r="I202" s="170">
        <f aca="true" t="shared" si="50" ref="I202:I221">(G202+H202)*0.302</f>
        <v>2053.79328</v>
      </c>
      <c r="J202" s="170">
        <f aca="true" t="shared" si="51" ref="J202:J221">SUM(G202:I202)</f>
        <v>8854.43328</v>
      </c>
      <c r="K202" s="170">
        <f aca="true" t="shared" si="52" ref="K202:K221">SUM(L202:O202)</f>
        <v>7792.1669193984</v>
      </c>
      <c r="L202" s="170">
        <f aca="true" t="shared" si="53" ref="L202:L221">J202*0.265</f>
        <v>2346.4248192</v>
      </c>
      <c r="M202" s="170">
        <f aca="true" t="shared" si="54" ref="M202:M221">L202*0.302</f>
        <v>708.6202953984</v>
      </c>
      <c r="N202" s="170">
        <f aca="true" t="shared" si="55" ref="N202:N221">J202*0.333</f>
        <v>2948.52628224</v>
      </c>
      <c r="O202" s="170">
        <f aca="true" t="shared" si="56" ref="O202:O221">J202*0.202</f>
        <v>1788.59552256</v>
      </c>
      <c r="P202" s="170">
        <f aca="true" t="shared" si="57" ref="P202:P221">J202+K202</f>
        <v>16646.6001993984</v>
      </c>
      <c r="Q202" s="170">
        <f aca="true" t="shared" si="58" ref="Q202:Q209">P202*0.1</f>
        <v>1664.66001993984</v>
      </c>
      <c r="R202" s="170"/>
      <c r="S202" s="170">
        <f aca="true" t="shared" si="59" ref="S202:S221">P202+Q202+R202</f>
        <v>18311.26021933824</v>
      </c>
      <c r="T202" s="123">
        <v>5</v>
      </c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</row>
    <row r="203" spans="1:33" s="125" customFormat="1" ht="27" customHeight="1">
      <c r="A203" s="152">
        <v>190</v>
      </c>
      <c r="B203" s="160" t="s">
        <v>74</v>
      </c>
      <c r="C203" s="152">
        <v>56</v>
      </c>
      <c r="D203" s="161">
        <v>80</v>
      </c>
      <c r="E203" s="152"/>
      <c r="F203" s="152"/>
      <c r="G203" s="153">
        <f t="shared" si="48"/>
        <v>4480</v>
      </c>
      <c r="H203" s="153">
        <f t="shared" si="49"/>
        <v>2320.64</v>
      </c>
      <c r="I203" s="153">
        <f t="shared" si="50"/>
        <v>2053.79328</v>
      </c>
      <c r="J203" s="153">
        <f t="shared" si="51"/>
        <v>8854.43328</v>
      </c>
      <c r="K203" s="153">
        <f t="shared" si="52"/>
        <v>7792.1669193984</v>
      </c>
      <c r="L203" s="153">
        <f t="shared" si="53"/>
        <v>2346.4248192</v>
      </c>
      <c r="M203" s="153">
        <f t="shared" si="54"/>
        <v>708.6202953984</v>
      </c>
      <c r="N203" s="153">
        <f t="shared" si="55"/>
        <v>2948.52628224</v>
      </c>
      <c r="O203" s="153">
        <f t="shared" si="56"/>
        <v>1788.59552256</v>
      </c>
      <c r="P203" s="153">
        <f t="shared" si="57"/>
        <v>16646.6001993984</v>
      </c>
      <c r="Q203" s="153">
        <f t="shared" si="58"/>
        <v>1664.66001993984</v>
      </c>
      <c r="R203" s="153"/>
      <c r="S203" s="153">
        <f t="shared" si="59"/>
        <v>18311.26021933824</v>
      </c>
      <c r="T203" s="123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</row>
    <row r="204" spans="1:33" s="125" customFormat="1" ht="23.25">
      <c r="A204" s="152">
        <v>191</v>
      </c>
      <c r="B204" s="160" t="s">
        <v>39</v>
      </c>
      <c r="C204" s="152">
        <v>36</v>
      </c>
      <c r="D204" s="161">
        <v>80</v>
      </c>
      <c r="E204" s="152"/>
      <c r="F204" s="152"/>
      <c r="G204" s="153">
        <f t="shared" si="48"/>
        <v>2880</v>
      </c>
      <c r="H204" s="153">
        <f t="shared" si="49"/>
        <v>1491.8400000000001</v>
      </c>
      <c r="I204" s="153">
        <f t="shared" si="50"/>
        <v>1320.29568</v>
      </c>
      <c r="J204" s="153">
        <f t="shared" si="51"/>
        <v>5692.13568</v>
      </c>
      <c r="K204" s="153">
        <f t="shared" si="52"/>
        <v>5009.2501624704</v>
      </c>
      <c r="L204" s="153">
        <f t="shared" si="53"/>
        <v>1508.4159552</v>
      </c>
      <c r="M204" s="153">
        <f t="shared" si="54"/>
        <v>455.5416184704</v>
      </c>
      <c r="N204" s="153">
        <f t="shared" si="55"/>
        <v>1895.4811814400002</v>
      </c>
      <c r="O204" s="153">
        <f t="shared" si="56"/>
        <v>1149.8114073600002</v>
      </c>
      <c r="P204" s="153">
        <f t="shared" si="57"/>
        <v>10701.385842470401</v>
      </c>
      <c r="Q204" s="153">
        <f t="shared" si="58"/>
        <v>1070.1385842470402</v>
      </c>
      <c r="R204" s="153"/>
      <c r="S204" s="153">
        <f t="shared" si="59"/>
        <v>11771.524426717442</v>
      </c>
      <c r="T204" s="123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</row>
    <row r="205" spans="1:33" s="125" customFormat="1" ht="23.25">
      <c r="A205" s="152">
        <v>192</v>
      </c>
      <c r="B205" s="160" t="s">
        <v>73</v>
      </c>
      <c r="C205" s="152">
        <v>36</v>
      </c>
      <c r="D205" s="161">
        <v>80</v>
      </c>
      <c r="E205" s="152"/>
      <c r="F205" s="152"/>
      <c r="G205" s="153">
        <f t="shared" si="48"/>
        <v>2880</v>
      </c>
      <c r="H205" s="153">
        <f t="shared" si="49"/>
        <v>1491.8400000000001</v>
      </c>
      <c r="I205" s="153">
        <f t="shared" si="50"/>
        <v>1320.29568</v>
      </c>
      <c r="J205" s="153">
        <f t="shared" si="51"/>
        <v>5692.13568</v>
      </c>
      <c r="K205" s="153">
        <f t="shared" si="52"/>
        <v>5009.2501624704</v>
      </c>
      <c r="L205" s="153">
        <f t="shared" si="53"/>
        <v>1508.4159552</v>
      </c>
      <c r="M205" s="153">
        <f t="shared" si="54"/>
        <v>455.5416184704</v>
      </c>
      <c r="N205" s="153">
        <f t="shared" si="55"/>
        <v>1895.4811814400002</v>
      </c>
      <c r="O205" s="153">
        <f t="shared" si="56"/>
        <v>1149.8114073600002</v>
      </c>
      <c r="P205" s="153">
        <f t="shared" si="57"/>
        <v>10701.385842470401</v>
      </c>
      <c r="Q205" s="153">
        <f t="shared" si="58"/>
        <v>1070.1385842470402</v>
      </c>
      <c r="R205" s="153"/>
      <c r="S205" s="153">
        <f t="shared" si="59"/>
        <v>11771.524426717442</v>
      </c>
      <c r="T205" s="123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</row>
    <row r="206" spans="1:33" s="125" customFormat="1" ht="46.5">
      <c r="A206" s="152">
        <v>193</v>
      </c>
      <c r="B206" s="160" t="s">
        <v>272</v>
      </c>
      <c r="C206" s="152">
        <v>72</v>
      </c>
      <c r="D206" s="161">
        <v>80</v>
      </c>
      <c r="E206" s="152"/>
      <c r="F206" s="152"/>
      <c r="G206" s="153">
        <f>C206*D206+E206*F206</f>
        <v>5760</v>
      </c>
      <c r="H206" s="153">
        <f t="shared" si="49"/>
        <v>2983.6800000000003</v>
      </c>
      <c r="I206" s="153">
        <f t="shared" si="50"/>
        <v>2640.59136</v>
      </c>
      <c r="J206" s="153">
        <f t="shared" si="51"/>
        <v>11384.27136</v>
      </c>
      <c r="K206" s="153">
        <f t="shared" si="52"/>
        <v>10018.5003249408</v>
      </c>
      <c r="L206" s="153">
        <f t="shared" si="53"/>
        <v>3016.8319104</v>
      </c>
      <c r="M206" s="153">
        <f t="shared" si="54"/>
        <v>911.0832369408</v>
      </c>
      <c r="N206" s="153">
        <f t="shared" si="55"/>
        <v>3790.9623628800005</v>
      </c>
      <c r="O206" s="153">
        <f t="shared" si="56"/>
        <v>2299.6228147200004</v>
      </c>
      <c r="P206" s="153">
        <f t="shared" si="57"/>
        <v>21402.771684940803</v>
      </c>
      <c r="Q206" s="153">
        <f t="shared" si="58"/>
        <v>2140.2771684940803</v>
      </c>
      <c r="R206" s="153"/>
      <c r="S206" s="153">
        <f t="shared" si="59"/>
        <v>23543.048853434884</v>
      </c>
      <c r="T206" s="123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</row>
    <row r="207" spans="1:33" s="125" customFormat="1" ht="27" customHeight="1">
      <c r="A207" s="152">
        <v>194</v>
      </c>
      <c r="B207" s="160" t="s">
        <v>72</v>
      </c>
      <c r="C207" s="152">
        <v>36</v>
      </c>
      <c r="D207" s="161">
        <v>80</v>
      </c>
      <c r="E207" s="152"/>
      <c r="F207" s="152"/>
      <c r="G207" s="153">
        <f t="shared" si="48"/>
        <v>2880</v>
      </c>
      <c r="H207" s="153">
        <f t="shared" si="49"/>
        <v>1491.8400000000001</v>
      </c>
      <c r="I207" s="153">
        <f t="shared" si="50"/>
        <v>1320.29568</v>
      </c>
      <c r="J207" s="153">
        <f t="shared" si="51"/>
        <v>5692.13568</v>
      </c>
      <c r="K207" s="153">
        <f t="shared" si="52"/>
        <v>5009.2501624704</v>
      </c>
      <c r="L207" s="153">
        <f t="shared" si="53"/>
        <v>1508.4159552</v>
      </c>
      <c r="M207" s="153">
        <f t="shared" si="54"/>
        <v>455.5416184704</v>
      </c>
      <c r="N207" s="153">
        <f t="shared" si="55"/>
        <v>1895.4811814400002</v>
      </c>
      <c r="O207" s="153">
        <f t="shared" si="56"/>
        <v>1149.8114073600002</v>
      </c>
      <c r="P207" s="153">
        <f t="shared" si="57"/>
        <v>10701.385842470401</v>
      </c>
      <c r="Q207" s="153">
        <f t="shared" si="58"/>
        <v>1070.1385842470402</v>
      </c>
      <c r="R207" s="153"/>
      <c r="S207" s="153">
        <f t="shared" si="59"/>
        <v>11771.524426717442</v>
      </c>
      <c r="T207" s="123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</row>
    <row r="208" spans="1:33" s="125" customFormat="1" ht="23.25">
      <c r="A208" s="152">
        <v>195</v>
      </c>
      <c r="B208" s="160" t="s">
        <v>34</v>
      </c>
      <c r="C208" s="152">
        <v>56</v>
      </c>
      <c r="D208" s="161">
        <v>80</v>
      </c>
      <c r="E208" s="152"/>
      <c r="F208" s="152"/>
      <c r="G208" s="153">
        <f t="shared" si="48"/>
        <v>4480</v>
      </c>
      <c r="H208" s="153">
        <f t="shared" si="49"/>
        <v>2320.64</v>
      </c>
      <c r="I208" s="153">
        <f t="shared" si="50"/>
        <v>2053.79328</v>
      </c>
      <c r="J208" s="153">
        <f t="shared" si="51"/>
        <v>8854.43328</v>
      </c>
      <c r="K208" s="153">
        <f t="shared" si="52"/>
        <v>7792.1669193984</v>
      </c>
      <c r="L208" s="153">
        <f t="shared" si="53"/>
        <v>2346.4248192</v>
      </c>
      <c r="M208" s="153">
        <f t="shared" si="54"/>
        <v>708.6202953984</v>
      </c>
      <c r="N208" s="153">
        <f t="shared" si="55"/>
        <v>2948.52628224</v>
      </c>
      <c r="O208" s="153">
        <f t="shared" si="56"/>
        <v>1788.59552256</v>
      </c>
      <c r="P208" s="153">
        <f t="shared" si="57"/>
        <v>16646.6001993984</v>
      </c>
      <c r="Q208" s="153">
        <f t="shared" si="58"/>
        <v>1664.66001993984</v>
      </c>
      <c r="R208" s="153"/>
      <c r="S208" s="153">
        <f t="shared" si="59"/>
        <v>18311.26021933824</v>
      </c>
      <c r="T208" s="123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</row>
    <row r="209" spans="1:33" s="125" customFormat="1" ht="23.25">
      <c r="A209" s="152">
        <v>196</v>
      </c>
      <c r="B209" s="160" t="s">
        <v>242</v>
      </c>
      <c r="C209" s="152">
        <v>36</v>
      </c>
      <c r="D209" s="161">
        <v>80</v>
      </c>
      <c r="E209" s="152"/>
      <c r="F209" s="152"/>
      <c r="G209" s="153">
        <f t="shared" si="48"/>
        <v>2880</v>
      </c>
      <c r="H209" s="153">
        <f t="shared" si="49"/>
        <v>1491.8400000000001</v>
      </c>
      <c r="I209" s="153">
        <f t="shared" si="50"/>
        <v>1320.29568</v>
      </c>
      <c r="J209" s="153">
        <f t="shared" si="51"/>
        <v>5692.13568</v>
      </c>
      <c r="K209" s="153">
        <f t="shared" si="52"/>
        <v>5009.2501624704</v>
      </c>
      <c r="L209" s="153">
        <f t="shared" si="53"/>
        <v>1508.4159552</v>
      </c>
      <c r="M209" s="153">
        <f t="shared" si="54"/>
        <v>455.5416184704</v>
      </c>
      <c r="N209" s="153">
        <f t="shared" si="55"/>
        <v>1895.4811814400002</v>
      </c>
      <c r="O209" s="153">
        <f t="shared" si="56"/>
        <v>1149.8114073600002</v>
      </c>
      <c r="P209" s="153">
        <f t="shared" si="57"/>
        <v>10701.385842470401</v>
      </c>
      <c r="Q209" s="153">
        <f t="shared" si="58"/>
        <v>1070.1385842470402</v>
      </c>
      <c r="R209" s="153"/>
      <c r="S209" s="153">
        <f t="shared" si="59"/>
        <v>11771.524426717442</v>
      </c>
      <c r="T209" s="123">
        <v>5</v>
      </c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</row>
    <row r="210" spans="1:33" s="125" customFormat="1" ht="30" customHeight="1">
      <c r="A210" s="152">
        <v>197</v>
      </c>
      <c r="B210" s="160" t="s">
        <v>69</v>
      </c>
      <c r="C210" s="152">
        <v>72</v>
      </c>
      <c r="D210" s="161">
        <v>80</v>
      </c>
      <c r="E210" s="152"/>
      <c r="F210" s="152"/>
      <c r="G210" s="153">
        <f t="shared" si="48"/>
        <v>5760</v>
      </c>
      <c r="H210" s="153">
        <f t="shared" si="49"/>
        <v>2983.6800000000003</v>
      </c>
      <c r="I210" s="153">
        <f t="shared" si="50"/>
        <v>2640.59136</v>
      </c>
      <c r="J210" s="153">
        <f t="shared" si="51"/>
        <v>11384.27136</v>
      </c>
      <c r="K210" s="153">
        <f t="shared" si="52"/>
        <v>10018.5003249408</v>
      </c>
      <c r="L210" s="153">
        <f t="shared" si="53"/>
        <v>3016.8319104</v>
      </c>
      <c r="M210" s="153">
        <f t="shared" si="54"/>
        <v>911.0832369408</v>
      </c>
      <c r="N210" s="153">
        <f t="shared" si="55"/>
        <v>3790.9623628800005</v>
      </c>
      <c r="O210" s="153">
        <f t="shared" si="56"/>
        <v>2299.6228147200004</v>
      </c>
      <c r="P210" s="153">
        <f t="shared" si="57"/>
        <v>21402.771684940803</v>
      </c>
      <c r="Q210" s="153">
        <f aca="true" t="shared" si="60" ref="Q210:Q215">P210*0.1</f>
        <v>2140.2771684940803</v>
      </c>
      <c r="R210" s="153"/>
      <c r="S210" s="153">
        <f t="shared" si="59"/>
        <v>23543.048853434884</v>
      </c>
      <c r="T210" s="123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</row>
    <row r="211" spans="1:33" s="125" customFormat="1" ht="27" customHeight="1">
      <c r="A211" s="152">
        <v>198</v>
      </c>
      <c r="B211" s="160" t="s">
        <v>273</v>
      </c>
      <c r="C211" s="152">
        <v>36</v>
      </c>
      <c r="D211" s="161">
        <v>80</v>
      </c>
      <c r="E211" s="152"/>
      <c r="F211" s="152"/>
      <c r="G211" s="153">
        <f t="shared" si="48"/>
        <v>2880</v>
      </c>
      <c r="H211" s="153">
        <f t="shared" si="49"/>
        <v>1491.8400000000001</v>
      </c>
      <c r="I211" s="153">
        <f t="shared" si="50"/>
        <v>1320.29568</v>
      </c>
      <c r="J211" s="153">
        <f t="shared" si="51"/>
        <v>5692.13568</v>
      </c>
      <c r="K211" s="153">
        <f t="shared" si="52"/>
        <v>5009.2501624704</v>
      </c>
      <c r="L211" s="153">
        <f t="shared" si="53"/>
        <v>1508.4159552</v>
      </c>
      <c r="M211" s="153">
        <f t="shared" si="54"/>
        <v>455.5416184704</v>
      </c>
      <c r="N211" s="153">
        <f t="shared" si="55"/>
        <v>1895.4811814400002</v>
      </c>
      <c r="O211" s="153">
        <f t="shared" si="56"/>
        <v>1149.8114073600002</v>
      </c>
      <c r="P211" s="153">
        <f t="shared" si="57"/>
        <v>10701.385842470401</v>
      </c>
      <c r="Q211" s="153">
        <f t="shared" si="60"/>
        <v>1070.1385842470402</v>
      </c>
      <c r="R211" s="153"/>
      <c r="S211" s="153">
        <f t="shared" si="59"/>
        <v>11771.524426717442</v>
      </c>
      <c r="T211" s="123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</row>
    <row r="212" spans="1:33" s="125" customFormat="1" ht="46.5">
      <c r="A212" s="152">
        <v>199</v>
      </c>
      <c r="B212" s="160" t="s">
        <v>274</v>
      </c>
      <c r="C212" s="152">
        <v>36</v>
      </c>
      <c r="D212" s="161">
        <v>80</v>
      </c>
      <c r="E212" s="152"/>
      <c r="F212" s="152"/>
      <c r="G212" s="153">
        <f t="shared" si="48"/>
        <v>2880</v>
      </c>
      <c r="H212" s="153">
        <f t="shared" si="49"/>
        <v>1491.8400000000001</v>
      </c>
      <c r="I212" s="153">
        <f t="shared" si="50"/>
        <v>1320.29568</v>
      </c>
      <c r="J212" s="153">
        <f t="shared" si="51"/>
        <v>5692.13568</v>
      </c>
      <c r="K212" s="153">
        <f t="shared" si="52"/>
        <v>5009.2501624704</v>
      </c>
      <c r="L212" s="153">
        <f t="shared" si="53"/>
        <v>1508.4159552</v>
      </c>
      <c r="M212" s="153">
        <f t="shared" si="54"/>
        <v>455.5416184704</v>
      </c>
      <c r="N212" s="153">
        <f t="shared" si="55"/>
        <v>1895.4811814400002</v>
      </c>
      <c r="O212" s="153">
        <f t="shared" si="56"/>
        <v>1149.8114073600002</v>
      </c>
      <c r="P212" s="153">
        <f t="shared" si="57"/>
        <v>10701.385842470401</v>
      </c>
      <c r="Q212" s="153">
        <f t="shared" si="60"/>
        <v>1070.1385842470402</v>
      </c>
      <c r="R212" s="153"/>
      <c r="S212" s="153">
        <f t="shared" si="59"/>
        <v>11771.524426717442</v>
      </c>
      <c r="T212" s="123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</row>
    <row r="213" spans="1:33" s="125" customFormat="1" ht="23.25">
      <c r="A213" s="152">
        <v>200</v>
      </c>
      <c r="B213" s="160" t="s">
        <v>36</v>
      </c>
      <c r="C213" s="152">
        <v>56</v>
      </c>
      <c r="D213" s="161">
        <v>80</v>
      </c>
      <c r="E213" s="152"/>
      <c r="F213" s="152"/>
      <c r="G213" s="153">
        <f t="shared" si="48"/>
        <v>4480</v>
      </c>
      <c r="H213" s="153">
        <f t="shared" si="49"/>
        <v>2320.64</v>
      </c>
      <c r="I213" s="153">
        <f t="shared" si="50"/>
        <v>2053.79328</v>
      </c>
      <c r="J213" s="153">
        <f t="shared" si="51"/>
        <v>8854.43328</v>
      </c>
      <c r="K213" s="153">
        <f t="shared" si="52"/>
        <v>7792.1669193984</v>
      </c>
      <c r="L213" s="153">
        <f t="shared" si="53"/>
        <v>2346.4248192</v>
      </c>
      <c r="M213" s="153">
        <f t="shared" si="54"/>
        <v>708.6202953984</v>
      </c>
      <c r="N213" s="153">
        <f t="shared" si="55"/>
        <v>2948.52628224</v>
      </c>
      <c r="O213" s="153">
        <f t="shared" si="56"/>
        <v>1788.59552256</v>
      </c>
      <c r="P213" s="153">
        <f t="shared" si="57"/>
        <v>16646.6001993984</v>
      </c>
      <c r="Q213" s="153">
        <f t="shared" si="60"/>
        <v>1664.66001993984</v>
      </c>
      <c r="R213" s="153"/>
      <c r="S213" s="153">
        <f t="shared" si="59"/>
        <v>18311.26021933824</v>
      </c>
      <c r="T213" s="123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</row>
    <row r="214" spans="1:33" s="125" customFormat="1" ht="23.25">
      <c r="A214" s="152">
        <v>201</v>
      </c>
      <c r="B214" s="160" t="s">
        <v>26</v>
      </c>
      <c r="C214" s="152">
        <v>56</v>
      </c>
      <c r="D214" s="161">
        <v>80</v>
      </c>
      <c r="E214" s="152"/>
      <c r="F214" s="152"/>
      <c r="G214" s="153">
        <f t="shared" si="48"/>
        <v>4480</v>
      </c>
      <c r="H214" s="153">
        <f t="shared" si="49"/>
        <v>2320.64</v>
      </c>
      <c r="I214" s="153">
        <f t="shared" si="50"/>
        <v>2053.79328</v>
      </c>
      <c r="J214" s="153">
        <f t="shared" si="51"/>
        <v>8854.43328</v>
      </c>
      <c r="K214" s="153">
        <f t="shared" si="52"/>
        <v>7792.1669193984</v>
      </c>
      <c r="L214" s="153">
        <f t="shared" si="53"/>
        <v>2346.4248192</v>
      </c>
      <c r="M214" s="153">
        <f t="shared" si="54"/>
        <v>708.6202953984</v>
      </c>
      <c r="N214" s="153">
        <f t="shared" si="55"/>
        <v>2948.52628224</v>
      </c>
      <c r="O214" s="153">
        <f t="shared" si="56"/>
        <v>1788.59552256</v>
      </c>
      <c r="P214" s="153">
        <f t="shared" si="57"/>
        <v>16646.6001993984</v>
      </c>
      <c r="Q214" s="153">
        <f t="shared" si="60"/>
        <v>1664.66001993984</v>
      </c>
      <c r="R214" s="153"/>
      <c r="S214" s="153">
        <f t="shared" si="59"/>
        <v>18311.26021933824</v>
      </c>
      <c r="T214" s="123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</row>
    <row r="215" spans="1:33" s="125" customFormat="1" ht="23.25">
      <c r="A215" s="152">
        <v>202</v>
      </c>
      <c r="B215" s="160" t="s">
        <v>37</v>
      </c>
      <c r="C215" s="152">
        <v>36</v>
      </c>
      <c r="D215" s="161">
        <v>80</v>
      </c>
      <c r="E215" s="152"/>
      <c r="F215" s="152"/>
      <c r="G215" s="153">
        <f t="shared" si="48"/>
        <v>2880</v>
      </c>
      <c r="H215" s="153">
        <f t="shared" si="49"/>
        <v>1491.8400000000001</v>
      </c>
      <c r="I215" s="153">
        <f t="shared" si="50"/>
        <v>1320.29568</v>
      </c>
      <c r="J215" s="153">
        <f t="shared" si="51"/>
        <v>5692.13568</v>
      </c>
      <c r="K215" s="153">
        <f t="shared" si="52"/>
        <v>5009.2501624704</v>
      </c>
      <c r="L215" s="153">
        <f t="shared" si="53"/>
        <v>1508.4159552</v>
      </c>
      <c r="M215" s="153">
        <f t="shared" si="54"/>
        <v>455.5416184704</v>
      </c>
      <c r="N215" s="153">
        <f t="shared" si="55"/>
        <v>1895.4811814400002</v>
      </c>
      <c r="O215" s="153">
        <f t="shared" si="56"/>
        <v>1149.8114073600002</v>
      </c>
      <c r="P215" s="153">
        <f t="shared" si="57"/>
        <v>10701.385842470401</v>
      </c>
      <c r="Q215" s="153">
        <f t="shared" si="60"/>
        <v>1070.1385842470402</v>
      </c>
      <c r="R215" s="153"/>
      <c r="S215" s="153">
        <f t="shared" si="59"/>
        <v>11771.524426717442</v>
      </c>
      <c r="T215" s="123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</row>
    <row r="216" spans="1:33" s="125" customFormat="1" ht="46.5">
      <c r="A216" s="152">
        <v>203</v>
      </c>
      <c r="B216" s="160" t="s">
        <v>68</v>
      </c>
      <c r="C216" s="152">
        <v>36</v>
      </c>
      <c r="D216" s="161">
        <v>80</v>
      </c>
      <c r="E216" s="152"/>
      <c r="F216" s="152"/>
      <c r="G216" s="153">
        <f t="shared" si="48"/>
        <v>2880</v>
      </c>
      <c r="H216" s="153">
        <f t="shared" si="49"/>
        <v>1491.8400000000001</v>
      </c>
      <c r="I216" s="153">
        <f t="shared" si="50"/>
        <v>1320.29568</v>
      </c>
      <c r="J216" s="153">
        <f t="shared" si="51"/>
        <v>5692.13568</v>
      </c>
      <c r="K216" s="153">
        <f t="shared" si="52"/>
        <v>5009.2501624704</v>
      </c>
      <c r="L216" s="153">
        <f t="shared" si="53"/>
        <v>1508.4159552</v>
      </c>
      <c r="M216" s="153">
        <f t="shared" si="54"/>
        <v>455.5416184704</v>
      </c>
      <c r="N216" s="153">
        <f t="shared" si="55"/>
        <v>1895.4811814400002</v>
      </c>
      <c r="O216" s="153">
        <f t="shared" si="56"/>
        <v>1149.8114073600002</v>
      </c>
      <c r="P216" s="153">
        <f t="shared" si="57"/>
        <v>10701.385842470401</v>
      </c>
      <c r="Q216" s="153">
        <f>P216*0.06</f>
        <v>642.083150548224</v>
      </c>
      <c r="R216" s="153"/>
      <c r="S216" s="153">
        <f t="shared" si="59"/>
        <v>11343.468993018625</v>
      </c>
      <c r="T216" s="123">
        <v>6</v>
      </c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</row>
    <row r="217" spans="1:33" s="125" customFormat="1" ht="23.25">
      <c r="A217" s="152">
        <v>204</v>
      </c>
      <c r="B217" s="160" t="s">
        <v>29</v>
      </c>
      <c r="C217" s="152">
        <v>36</v>
      </c>
      <c r="D217" s="161">
        <v>80</v>
      </c>
      <c r="E217" s="152"/>
      <c r="F217" s="152"/>
      <c r="G217" s="153">
        <f t="shared" si="48"/>
        <v>2880</v>
      </c>
      <c r="H217" s="153">
        <f t="shared" si="49"/>
        <v>1491.8400000000001</v>
      </c>
      <c r="I217" s="153">
        <f t="shared" si="50"/>
        <v>1320.29568</v>
      </c>
      <c r="J217" s="153">
        <f t="shared" si="51"/>
        <v>5692.13568</v>
      </c>
      <c r="K217" s="153">
        <f t="shared" si="52"/>
        <v>5009.2501624704</v>
      </c>
      <c r="L217" s="153">
        <f t="shared" si="53"/>
        <v>1508.4159552</v>
      </c>
      <c r="M217" s="153">
        <f t="shared" si="54"/>
        <v>455.5416184704</v>
      </c>
      <c r="N217" s="153">
        <f t="shared" si="55"/>
        <v>1895.4811814400002</v>
      </c>
      <c r="O217" s="153">
        <f t="shared" si="56"/>
        <v>1149.8114073600002</v>
      </c>
      <c r="P217" s="153">
        <f t="shared" si="57"/>
        <v>10701.385842470401</v>
      </c>
      <c r="Q217" s="153">
        <f>P217*0.1</f>
        <v>1070.1385842470402</v>
      </c>
      <c r="R217" s="153"/>
      <c r="S217" s="153">
        <f t="shared" si="59"/>
        <v>11771.524426717442</v>
      </c>
      <c r="T217" s="123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</row>
    <row r="218" spans="1:33" s="125" customFormat="1" ht="23.25">
      <c r="A218" s="152">
        <v>205</v>
      </c>
      <c r="B218" s="169" t="s">
        <v>66</v>
      </c>
      <c r="C218" s="161">
        <v>36</v>
      </c>
      <c r="D218" s="161">
        <v>80</v>
      </c>
      <c r="E218" s="161"/>
      <c r="F218" s="161"/>
      <c r="G218" s="170">
        <f t="shared" si="48"/>
        <v>2880</v>
      </c>
      <c r="H218" s="153">
        <f t="shared" si="49"/>
        <v>1491.8400000000001</v>
      </c>
      <c r="I218" s="153">
        <f t="shared" si="50"/>
        <v>1320.29568</v>
      </c>
      <c r="J218" s="153">
        <f t="shared" si="51"/>
        <v>5692.13568</v>
      </c>
      <c r="K218" s="153">
        <f t="shared" si="52"/>
        <v>5009.2501624704</v>
      </c>
      <c r="L218" s="153">
        <f t="shared" si="53"/>
        <v>1508.4159552</v>
      </c>
      <c r="M218" s="153">
        <f t="shared" si="54"/>
        <v>455.5416184704</v>
      </c>
      <c r="N218" s="153">
        <f t="shared" si="55"/>
        <v>1895.4811814400002</v>
      </c>
      <c r="O218" s="153">
        <f t="shared" si="56"/>
        <v>1149.8114073600002</v>
      </c>
      <c r="P218" s="153">
        <f t="shared" si="57"/>
        <v>10701.385842470401</v>
      </c>
      <c r="Q218" s="153">
        <f>P218*0.1</f>
        <v>1070.1385842470402</v>
      </c>
      <c r="R218" s="153"/>
      <c r="S218" s="153">
        <f t="shared" si="59"/>
        <v>11771.524426717442</v>
      </c>
      <c r="T218" s="123">
        <v>1</v>
      </c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</row>
    <row r="219" spans="1:33" s="125" customFormat="1" ht="28.5" customHeight="1">
      <c r="A219" s="152">
        <v>206</v>
      </c>
      <c r="B219" s="160" t="s">
        <v>35</v>
      </c>
      <c r="C219" s="152">
        <v>36</v>
      </c>
      <c r="D219" s="161">
        <v>80</v>
      </c>
      <c r="E219" s="152"/>
      <c r="F219" s="152"/>
      <c r="G219" s="153">
        <f t="shared" si="48"/>
        <v>2880</v>
      </c>
      <c r="H219" s="153">
        <f t="shared" si="49"/>
        <v>1491.8400000000001</v>
      </c>
      <c r="I219" s="153">
        <f t="shared" si="50"/>
        <v>1320.29568</v>
      </c>
      <c r="J219" s="153">
        <f t="shared" si="51"/>
        <v>5692.13568</v>
      </c>
      <c r="K219" s="153">
        <f t="shared" si="52"/>
        <v>5009.2501624704</v>
      </c>
      <c r="L219" s="153">
        <f t="shared" si="53"/>
        <v>1508.4159552</v>
      </c>
      <c r="M219" s="153">
        <f t="shared" si="54"/>
        <v>455.5416184704</v>
      </c>
      <c r="N219" s="153">
        <f t="shared" si="55"/>
        <v>1895.4811814400002</v>
      </c>
      <c r="O219" s="153">
        <f t="shared" si="56"/>
        <v>1149.8114073600002</v>
      </c>
      <c r="P219" s="153">
        <f t="shared" si="57"/>
        <v>10701.385842470401</v>
      </c>
      <c r="Q219" s="153">
        <f>P219*0.1</f>
        <v>1070.1385842470402</v>
      </c>
      <c r="R219" s="153"/>
      <c r="S219" s="153">
        <f t="shared" si="59"/>
        <v>11771.524426717442</v>
      </c>
      <c r="T219" s="123">
        <v>1</v>
      </c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</row>
    <row r="220" spans="1:33" s="125" customFormat="1" ht="23.25">
      <c r="A220" s="152">
        <v>207</v>
      </c>
      <c r="B220" s="160" t="s">
        <v>33</v>
      </c>
      <c r="C220" s="152">
        <v>36</v>
      </c>
      <c r="D220" s="161">
        <v>80</v>
      </c>
      <c r="E220" s="152"/>
      <c r="F220" s="152"/>
      <c r="G220" s="153">
        <f t="shared" si="48"/>
        <v>2880</v>
      </c>
      <c r="H220" s="153">
        <f t="shared" si="49"/>
        <v>1491.8400000000001</v>
      </c>
      <c r="I220" s="153">
        <f t="shared" si="50"/>
        <v>1320.29568</v>
      </c>
      <c r="J220" s="153">
        <f t="shared" si="51"/>
        <v>5692.13568</v>
      </c>
      <c r="K220" s="153">
        <f t="shared" si="52"/>
        <v>5009.2501624704</v>
      </c>
      <c r="L220" s="153">
        <f t="shared" si="53"/>
        <v>1508.4159552</v>
      </c>
      <c r="M220" s="153">
        <f t="shared" si="54"/>
        <v>455.5416184704</v>
      </c>
      <c r="N220" s="153">
        <f t="shared" si="55"/>
        <v>1895.4811814400002</v>
      </c>
      <c r="O220" s="153">
        <f t="shared" si="56"/>
        <v>1149.8114073600002</v>
      </c>
      <c r="P220" s="153">
        <f t="shared" si="57"/>
        <v>10701.385842470401</v>
      </c>
      <c r="Q220" s="153">
        <f>P220*0.1</f>
        <v>1070.1385842470402</v>
      </c>
      <c r="R220" s="153"/>
      <c r="S220" s="153">
        <f t="shared" si="59"/>
        <v>11771.524426717442</v>
      </c>
      <c r="T220" s="123">
        <v>1</v>
      </c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</row>
    <row r="221" spans="1:33" s="125" customFormat="1" ht="46.5" customHeight="1">
      <c r="A221" s="152">
        <v>208</v>
      </c>
      <c r="B221" s="160" t="s">
        <v>291</v>
      </c>
      <c r="C221" s="152">
        <v>36</v>
      </c>
      <c r="D221" s="161">
        <v>80</v>
      </c>
      <c r="E221" s="152"/>
      <c r="F221" s="152"/>
      <c r="G221" s="153">
        <f t="shared" si="48"/>
        <v>2880</v>
      </c>
      <c r="H221" s="153">
        <f t="shared" si="49"/>
        <v>1491.8400000000001</v>
      </c>
      <c r="I221" s="153">
        <f t="shared" si="50"/>
        <v>1320.29568</v>
      </c>
      <c r="J221" s="153">
        <f t="shared" si="51"/>
        <v>5692.13568</v>
      </c>
      <c r="K221" s="153">
        <f t="shared" si="52"/>
        <v>5009.2501624704</v>
      </c>
      <c r="L221" s="153">
        <f t="shared" si="53"/>
        <v>1508.4159552</v>
      </c>
      <c r="M221" s="153">
        <f t="shared" si="54"/>
        <v>455.5416184704</v>
      </c>
      <c r="N221" s="153">
        <f t="shared" si="55"/>
        <v>1895.4811814400002</v>
      </c>
      <c r="O221" s="153">
        <f t="shared" si="56"/>
        <v>1149.8114073600002</v>
      </c>
      <c r="P221" s="153">
        <f t="shared" si="57"/>
        <v>10701.385842470401</v>
      </c>
      <c r="Q221" s="153">
        <f>P221*0.03</f>
        <v>321.041575274112</v>
      </c>
      <c r="R221" s="153"/>
      <c r="S221" s="153">
        <f t="shared" si="59"/>
        <v>11022.427417744513</v>
      </c>
      <c r="T221" s="123">
        <v>3</v>
      </c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</row>
    <row r="222" spans="1:34" s="125" customFormat="1" ht="26.25">
      <c r="A222" s="152">
        <v>209</v>
      </c>
      <c r="B222" s="160" t="s">
        <v>70</v>
      </c>
      <c r="C222" s="152">
        <v>36</v>
      </c>
      <c r="D222" s="161">
        <v>80</v>
      </c>
      <c r="E222" s="161"/>
      <c r="F222" s="152"/>
      <c r="G222" s="152"/>
      <c r="H222" s="153">
        <f>C222*D222+F222*G222</f>
        <v>2880</v>
      </c>
      <c r="I222" s="153">
        <f>H222*0.518</f>
        <v>1491.8400000000001</v>
      </c>
      <c r="J222" s="153">
        <f>(H222+I222)*0.302</f>
        <v>1320.29568</v>
      </c>
      <c r="K222" s="153">
        <f>SUM(H222:J222)</f>
        <v>5692.13568</v>
      </c>
      <c r="L222" s="153">
        <f>SUM(M222:P222)</f>
        <v>5009.2501624704</v>
      </c>
      <c r="M222" s="153">
        <f>K222*0.265</f>
        <v>1508.4159552</v>
      </c>
      <c r="N222" s="153">
        <f>M222*0.302</f>
        <v>455.5416184704</v>
      </c>
      <c r="O222" s="153">
        <f>K222*0.333</f>
        <v>1895.4811814400002</v>
      </c>
      <c r="P222" s="153">
        <f>K222*0.202</f>
        <v>1149.8114073600002</v>
      </c>
      <c r="Q222" s="153">
        <f>K222+L222</f>
        <v>10701.385842470401</v>
      </c>
      <c r="R222" s="153">
        <f>Q222*0.1</f>
        <v>1070.1385842470402</v>
      </c>
      <c r="S222" s="153"/>
      <c r="T222" s="183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</row>
    <row r="223" spans="1:33" s="125" customFormat="1" ht="46.5">
      <c r="A223" s="152">
        <v>210</v>
      </c>
      <c r="B223" s="160" t="s">
        <v>292</v>
      </c>
      <c r="C223" s="152">
        <v>36</v>
      </c>
      <c r="D223" s="161">
        <v>80</v>
      </c>
      <c r="E223" s="152"/>
      <c r="F223" s="152"/>
      <c r="G223" s="153">
        <f t="shared" si="48"/>
        <v>2880</v>
      </c>
      <c r="H223" s="153">
        <f>G223*0.518</f>
        <v>1491.8400000000001</v>
      </c>
      <c r="I223" s="153">
        <f>(G223+H223)*0.302</f>
        <v>1320.29568</v>
      </c>
      <c r="J223" s="153">
        <f>SUM(G223:I223)</f>
        <v>5692.13568</v>
      </c>
      <c r="K223" s="153">
        <f>SUM(L223:O223)</f>
        <v>5009.2501624704</v>
      </c>
      <c r="L223" s="153">
        <f>J223*0.265</f>
        <v>1508.4159552</v>
      </c>
      <c r="M223" s="153">
        <f>L223*0.302</f>
        <v>455.5416184704</v>
      </c>
      <c r="N223" s="153">
        <f>J223*0.333</f>
        <v>1895.4811814400002</v>
      </c>
      <c r="O223" s="153">
        <f>J223*0.202</f>
        <v>1149.8114073600002</v>
      </c>
      <c r="P223" s="153">
        <f>J223+K223</f>
        <v>10701.385842470401</v>
      </c>
      <c r="Q223" s="153">
        <f>P223*0.1</f>
        <v>1070.1385842470402</v>
      </c>
      <c r="R223" s="153"/>
      <c r="S223" s="153">
        <f>P223+Q223+R223</f>
        <v>11771.524426717442</v>
      </c>
      <c r="T223" s="133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24"/>
    </row>
    <row r="224" spans="1:33" s="125" customFormat="1" ht="23.25">
      <c r="A224" s="152">
        <v>211</v>
      </c>
      <c r="B224" s="160" t="s">
        <v>71</v>
      </c>
      <c r="C224" s="152">
        <v>40</v>
      </c>
      <c r="D224" s="161">
        <v>80</v>
      </c>
      <c r="E224" s="152"/>
      <c r="F224" s="152"/>
      <c r="G224" s="153">
        <f t="shared" si="48"/>
        <v>3200</v>
      </c>
      <c r="H224" s="153">
        <f>G224*0.518</f>
        <v>1657.6000000000001</v>
      </c>
      <c r="I224" s="153">
        <f>(G224+H224)*0.302</f>
        <v>1466.9952</v>
      </c>
      <c r="J224" s="153">
        <f>SUM(G224:I224)</f>
        <v>6324.595200000001</v>
      </c>
      <c r="K224" s="153">
        <f>SUM(L224:O224)</f>
        <v>7245.833513856001</v>
      </c>
      <c r="L224" s="153">
        <f>J224*0.265</f>
        <v>1676.0177280000003</v>
      </c>
      <c r="M224" s="153">
        <f>L224*0.302</f>
        <v>506.15735385600004</v>
      </c>
      <c r="N224" s="153">
        <f>J224*0.333</f>
        <v>2106.0902016000005</v>
      </c>
      <c r="O224" s="153">
        <f>J224*0.202+(210*8)</f>
        <v>2957.5682304</v>
      </c>
      <c r="P224" s="153">
        <f>J224+K224</f>
        <v>13570.428713856003</v>
      </c>
      <c r="Q224" s="153">
        <f>P224*0.04+8</f>
        <v>550.8171485542401</v>
      </c>
      <c r="R224" s="153"/>
      <c r="S224" s="153">
        <f>P224+Q224+R224</f>
        <v>14121.245862410244</v>
      </c>
      <c r="T224" s="133">
        <v>4</v>
      </c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24"/>
    </row>
    <row r="225" spans="1:33" s="125" customFormat="1" ht="23.25">
      <c r="A225" s="152">
        <v>212</v>
      </c>
      <c r="B225" s="160" t="s">
        <v>293</v>
      </c>
      <c r="C225" s="152">
        <v>24</v>
      </c>
      <c r="D225" s="161">
        <v>80</v>
      </c>
      <c r="E225" s="152"/>
      <c r="F225" s="152"/>
      <c r="G225" s="153">
        <f t="shared" si="48"/>
        <v>1920</v>
      </c>
      <c r="H225" s="153">
        <f>G225*0.518</f>
        <v>994.5600000000001</v>
      </c>
      <c r="I225" s="153">
        <f>(G225+H225)*0.302</f>
        <v>880.1971199999999</v>
      </c>
      <c r="J225" s="153">
        <f>SUM(G225:I225)</f>
        <v>3794.7571199999998</v>
      </c>
      <c r="K225" s="153">
        <f>SUM(L225:O225)</f>
        <v>3339.5001083136</v>
      </c>
      <c r="L225" s="153">
        <f>J225*0.265</f>
        <v>1005.6106368</v>
      </c>
      <c r="M225" s="153">
        <f>L225*0.302</f>
        <v>303.69441231359997</v>
      </c>
      <c r="N225" s="153">
        <f>J225*0.333</f>
        <v>1263.65412096</v>
      </c>
      <c r="O225" s="153">
        <f>J225*0.202</f>
        <v>766.54093824</v>
      </c>
      <c r="P225" s="153">
        <f>J225+K225</f>
        <v>7134.2572283136</v>
      </c>
      <c r="Q225" s="153">
        <f>P225*0.1</f>
        <v>713.42572283136</v>
      </c>
      <c r="R225" s="153"/>
      <c r="S225" s="153">
        <f>P225+Q225+R225</f>
        <v>7847.68295114496</v>
      </c>
      <c r="T225" s="123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</row>
    <row r="226" spans="1:33" s="125" customFormat="1" ht="23.25">
      <c r="A226" s="152">
        <v>213</v>
      </c>
      <c r="B226" s="160" t="s">
        <v>365</v>
      </c>
      <c r="C226" s="152">
        <v>16</v>
      </c>
      <c r="D226" s="161">
        <v>75</v>
      </c>
      <c r="E226" s="152"/>
      <c r="F226" s="152"/>
      <c r="G226" s="153">
        <f>C226*D226+E226*F226</f>
        <v>1200</v>
      </c>
      <c r="H226" s="153">
        <f>G226*0.518</f>
        <v>621.6</v>
      </c>
      <c r="I226" s="153">
        <f>(G226+H226)*0.302</f>
        <v>550.1232</v>
      </c>
      <c r="J226" s="153">
        <f>SUM(G226:I226)</f>
        <v>2371.7232</v>
      </c>
      <c r="K226" s="153">
        <f>SUM(L226:O226)</f>
        <v>2087.187567696</v>
      </c>
      <c r="L226" s="153">
        <f>J226*0.265</f>
        <v>628.506648</v>
      </c>
      <c r="M226" s="153">
        <f>L226*0.302</f>
        <v>189.809007696</v>
      </c>
      <c r="N226" s="153">
        <f>J226*0.333</f>
        <v>789.7838256</v>
      </c>
      <c r="O226" s="153">
        <f>J226*0.202</f>
        <v>479.0880864</v>
      </c>
      <c r="P226" s="153">
        <f>J226+K226</f>
        <v>4458.910767695999</v>
      </c>
      <c r="Q226" s="153">
        <f>P226*0.1</f>
        <v>445.8910767696</v>
      </c>
      <c r="R226" s="153"/>
      <c r="S226" s="153">
        <f>P226+Q226+R226</f>
        <v>4904.801844465599</v>
      </c>
      <c r="T226" s="123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</row>
    <row r="227" spans="1:33" s="125" customFormat="1" ht="74.25" customHeight="1">
      <c r="A227" s="152">
        <v>214</v>
      </c>
      <c r="B227" s="160" t="s">
        <v>243</v>
      </c>
      <c r="C227" s="152">
        <v>36</v>
      </c>
      <c r="D227" s="161">
        <v>80</v>
      </c>
      <c r="E227" s="152"/>
      <c r="F227" s="152"/>
      <c r="G227" s="153">
        <f t="shared" si="48"/>
        <v>2880</v>
      </c>
      <c r="H227" s="153">
        <f>G227*0.518</f>
        <v>1491.8400000000001</v>
      </c>
      <c r="I227" s="153">
        <f>(G227+H227)*0.302</f>
        <v>1320.29568</v>
      </c>
      <c r="J227" s="153">
        <f>SUM(G227:I227)</f>
        <v>5692.13568</v>
      </c>
      <c r="K227" s="153">
        <f>SUM(L227:O227)</f>
        <v>5009.2501624704</v>
      </c>
      <c r="L227" s="153">
        <f>J227*0.265</f>
        <v>1508.4159552</v>
      </c>
      <c r="M227" s="153">
        <f>L227*0.302</f>
        <v>455.5416184704</v>
      </c>
      <c r="N227" s="153">
        <f>J227*0.333</f>
        <v>1895.4811814400002</v>
      </c>
      <c r="O227" s="153">
        <f>J227*0.202</f>
        <v>1149.8114073600002</v>
      </c>
      <c r="P227" s="153">
        <f>J227+K227</f>
        <v>10701.385842470401</v>
      </c>
      <c r="Q227" s="153">
        <f>P227*0.1</f>
        <v>1070.1385842470402</v>
      </c>
      <c r="R227" s="153"/>
      <c r="S227" s="153">
        <f>P227+Q227+R227</f>
        <v>11771.524426717442</v>
      </c>
      <c r="T227" s="123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</row>
    <row r="228" spans="1:33" s="125" customFormat="1" ht="96.75" customHeight="1">
      <c r="A228" s="152">
        <v>215</v>
      </c>
      <c r="B228" s="151" t="s">
        <v>0</v>
      </c>
      <c r="C228" s="152"/>
      <c r="D228" s="152"/>
      <c r="E228" s="152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23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</row>
    <row r="229" spans="1:33" s="125" customFormat="1" ht="23.25">
      <c r="A229" s="152" t="s">
        <v>371</v>
      </c>
      <c r="B229" s="160" t="s">
        <v>294</v>
      </c>
      <c r="C229" s="152">
        <v>36</v>
      </c>
      <c r="D229" s="152">
        <v>80</v>
      </c>
      <c r="E229" s="152"/>
      <c r="F229" s="152"/>
      <c r="G229" s="153">
        <f>C229*D229+E229*F229</f>
        <v>2880</v>
      </c>
      <c r="H229" s="153">
        <f>G229*0.518</f>
        <v>1491.8400000000001</v>
      </c>
      <c r="I229" s="153">
        <f>(G229+H229)*0.302</f>
        <v>1320.29568</v>
      </c>
      <c r="J229" s="153">
        <f>SUM(G229:I229)</f>
        <v>5692.13568</v>
      </c>
      <c r="K229" s="153">
        <f>SUM(L229:O229)</f>
        <v>5009.2501624704</v>
      </c>
      <c r="L229" s="153">
        <f>J229*0.265</f>
        <v>1508.4159552</v>
      </c>
      <c r="M229" s="153">
        <f>L229*0.302</f>
        <v>455.5416184704</v>
      </c>
      <c r="N229" s="153">
        <f>J229*0.333</f>
        <v>1895.4811814400002</v>
      </c>
      <c r="O229" s="153">
        <f>J229*0.202</f>
        <v>1149.8114073600002</v>
      </c>
      <c r="P229" s="153">
        <f>J229+K229</f>
        <v>10701.385842470401</v>
      </c>
      <c r="Q229" s="153">
        <f>P229*0.1</f>
        <v>1070.1385842470402</v>
      </c>
      <c r="R229" s="153"/>
      <c r="S229" s="153">
        <f>P229+Q229+R229</f>
        <v>11771.524426717442</v>
      </c>
      <c r="T229" s="123">
        <v>5</v>
      </c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</row>
    <row r="230" spans="1:33" s="125" customFormat="1" ht="46.5">
      <c r="A230" s="152" t="s">
        <v>372</v>
      </c>
      <c r="B230" s="160" t="s">
        <v>295</v>
      </c>
      <c r="C230" s="152">
        <v>48</v>
      </c>
      <c r="D230" s="152">
        <v>80</v>
      </c>
      <c r="E230" s="152"/>
      <c r="F230" s="152"/>
      <c r="G230" s="153">
        <f>C230*D230+E230*F230</f>
        <v>3840</v>
      </c>
      <c r="H230" s="153">
        <f>G230*0.518</f>
        <v>1989.1200000000001</v>
      </c>
      <c r="I230" s="153">
        <f>(G230+H230)*0.302</f>
        <v>1760.3942399999999</v>
      </c>
      <c r="J230" s="153">
        <f>SUM(G230:I230)</f>
        <v>7589.5142399999995</v>
      </c>
      <c r="K230" s="153">
        <f>SUM(L230:O230)</f>
        <v>6679.0002166272</v>
      </c>
      <c r="L230" s="153">
        <f>J230*0.265</f>
        <v>2011.2212736</v>
      </c>
      <c r="M230" s="153">
        <f>L230*0.302</f>
        <v>607.3888246271999</v>
      </c>
      <c r="N230" s="153">
        <f>J230*0.333</f>
        <v>2527.30824192</v>
      </c>
      <c r="O230" s="153">
        <f>J230*0.202</f>
        <v>1533.08187648</v>
      </c>
      <c r="P230" s="153">
        <f>J230+K230</f>
        <v>14268.5144566272</v>
      </c>
      <c r="Q230" s="153">
        <f>P230*0.1</f>
        <v>1426.85144566272</v>
      </c>
      <c r="R230" s="153"/>
      <c r="S230" s="153">
        <f>P230+Q230+R230</f>
        <v>15695.36590228992</v>
      </c>
      <c r="T230" s="123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</row>
    <row r="231" spans="1:33" s="125" customFormat="1" ht="28.5" customHeight="1">
      <c r="A231" s="152" t="s">
        <v>373</v>
      </c>
      <c r="B231" s="160" t="s">
        <v>363</v>
      </c>
      <c r="C231" s="152">
        <v>72</v>
      </c>
      <c r="D231" s="152">
        <v>75</v>
      </c>
      <c r="E231" s="152"/>
      <c r="F231" s="152"/>
      <c r="G231" s="153">
        <f>C231*D231+E231*F231</f>
        <v>5400</v>
      </c>
      <c r="H231" s="153">
        <f>G231*0.518</f>
        <v>2797.2000000000003</v>
      </c>
      <c r="I231" s="153">
        <f>(G231+H231)*0.302</f>
        <v>2475.5544</v>
      </c>
      <c r="J231" s="153">
        <f>SUM(G231:I231)</f>
        <v>10672.754400000002</v>
      </c>
      <c r="K231" s="153">
        <f>SUM(L231:O231)</f>
        <v>9392.344054632002</v>
      </c>
      <c r="L231" s="153">
        <f>J231*0.265</f>
        <v>2828.2799160000004</v>
      </c>
      <c r="M231" s="153">
        <f>L231*0.302</f>
        <v>854.1405346320001</v>
      </c>
      <c r="N231" s="153">
        <f>J231*0.333</f>
        <v>3554.0272152000007</v>
      </c>
      <c r="O231" s="153">
        <f>J231*0.202</f>
        <v>2155.8963888000003</v>
      </c>
      <c r="P231" s="153">
        <f>J231+K231</f>
        <v>20065.098454632003</v>
      </c>
      <c r="Q231" s="153">
        <f>P231*0.094</f>
        <v>1886.1192547354083</v>
      </c>
      <c r="R231" s="153"/>
      <c r="S231" s="153">
        <f>P231+Q231+R231</f>
        <v>21951.21770936741</v>
      </c>
      <c r="T231" s="123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</row>
    <row r="232" spans="1:33" s="125" customFormat="1" ht="46.5">
      <c r="A232" s="152" t="s">
        <v>376</v>
      </c>
      <c r="B232" s="160" t="s">
        <v>362</v>
      </c>
      <c r="C232" s="152">
        <v>36</v>
      </c>
      <c r="D232" s="152">
        <v>75</v>
      </c>
      <c r="E232" s="152"/>
      <c r="F232" s="152"/>
      <c r="G232" s="153">
        <f>C232*D232+E232*F232</f>
        <v>2700</v>
      </c>
      <c r="H232" s="153">
        <f>G232*0.518</f>
        <v>1398.6000000000001</v>
      </c>
      <c r="I232" s="153">
        <f>(G232+H232)*0.302</f>
        <v>1237.7772</v>
      </c>
      <c r="J232" s="153">
        <f>SUM(G232:I232)</f>
        <v>5336.377200000001</v>
      </c>
      <c r="K232" s="153">
        <f>SUM(L232:O232)</f>
        <v>4696.172027316001</v>
      </c>
      <c r="L232" s="153">
        <f>J232*0.265</f>
        <v>1414.1399580000002</v>
      </c>
      <c r="M232" s="153">
        <f>L232*0.302</f>
        <v>427.07026731600007</v>
      </c>
      <c r="N232" s="153">
        <f>J232*0.333</f>
        <v>1777.0136076000003</v>
      </c>
      <c r="O232" s="153">
        <f>J232*0.202</f>
        <v>1077.9481944000001</v>
      </c>
      <c r="P232" s="153">
        <f>J232+K232</f>
        <v>10032.549227316002</v>
      </c>
      <c r="Q232" s="153">
        <f>P232*0.25</f>
        <v>2508.1373068290004</v>
      </c>
      <c r="R232" s="153"/>
      <c r="S232" s="153">
        <f>P232+Q232+R232</f>
        <v>12540.686534145003</v>
      </c>
      <c r="T232" s="123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</row>
    <row r="233" spans="1:33" s="125" customFormat="1" ht="24" thickBot="1">
      <c r="A233" s="164" t="s">
        <v>377</v>
      </c>
      <c r="B233" s="196" t="s">
        <v>297</v>
      </c>
      <c r="C233" s="164">
        <v>36</v>
      </c>
      <c r="D233" s="164">
        <v>80</v>
      </c>
      <c r="E233" s="164"/>
      <c r="F233" s="164"/>
      <c r="G233" s="165">
        <f>C233*D233+E233*F233</f>
        <v>2880</v>
      </c>
      <c r="H233" s="165">
        <f>G233*0.518</f>
        <v>1491.8400000000001</v>
      </c>
      <c r="I233" s="165">
        <f>(G233+H233)*0.302</f>
        <v>1320.29568</v>
      </c>
      <c r="J233" s="165">
        <f>SUM(G233:I233)</f>
        <v>5692.13568</v>
      </c>
      <c r="K233" s="165">
        <f>SUM(L233:O233)</f>
        <v>5009.2501624704</v>
      </c>
      <c r="L233" s="165">
        <f>J233*0.265</f>
        <v>1508.4159552</v>
      </c>
      <c r="M233" s="165">
        <f>L233*0.302</f>
        <v>455.5416184704</v>
      </c>
      <c r="N233" s="165">
        <f>J233*0.333</f>
        <v>1895.4811814400002</v>
      </c>
      <c r="O233" s="165">
        <f>J233*0.202</f>
        <v>1149.8114073600002</v>
      </c>
      <c r="P233" s="165">
        <f>J233+K233</f>
        <v>10701.385842470401</v>
      </c>
      <c r="Q233" s="165">
        <f>P233*0.05</f>
        <v>535.0692921235201</v>
      </c>
      <c r="R233" s="165"/>
      <c r="S233" s="165">
        <f>P233+Q233+R233</f>
        <v>11236.455134593922</v>
      </c>
      <c r="T233" s="123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</row>
    <row r="234" spans="1:33" s="125" customFormat="1" ht="23.25" customHeight="1" thickBot="1">
      <c r="A234" s="254" t="s">
        <v>77</v>
      </c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195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</row>
    <row r="235" spans="1:33" s="125" customFormat="1" ht="23.25">
      <c r="A235" s="161">
        <v>216</v>
      </c>
      <c r="B235" s="169" t="s">
        <v>79</v>
      </c>
      <c r="C235" s="161">
        <v>16</v>
      </c>
      <c r="D235" s="161">
        <v>75</v>
      </c>
      <c r="E235" s="161"/>
      <c r="F235" s="161"/>
      <c r="G235" s="170">
        <f>C235*D235+E235*F235</f>
        <v>1200</v>
      </c>
      <c r="H235" s="170">
        <f>G235*0.518</f>
        <v>621.6</v>
      </c>
      <c r="I235" s="170">
        <f>(G235+H235)*0.302</f>
        <v>550.1232</v>
      </c>
      <c r="J235" s="170">
        <f>SUM(G235:I235)</f>
        <v>2371.7232</v>
      </c>
      <c r="K235" s="170">
        <f>SUM(L235:O235)</f>
        <v>2087.187567696</v>
      </c>
      <c r="L235" s="170">
        <f>J235*0.265</f>
        <v>628.506648</v>
      </c>
      <c r="M235" s="170">
        <f>L235*0.302</f>
        <v>189.809007696</v>
      </c>
      <c r="N235" s="170">
        <f>J235*0.333</f>
        <v>789.7838256</v>
      </c>
      <c r="O235" s="170">
        <f>J235*0.202</f>
        <v>479.0880864</v>
      </c>
      <c r="P235" s="170">
        <f>J235+K235</f>
        <v>4458.910767695999</v>
      </c>
      <c r="Q235" s="170">
        <f>P235*0.1</f>
        <v>445.8910767696</v>
      </c>
      <c r="R235" s="170"/>
      <c r="S235" s="170">
        <f>P235+Q235+R235</f>
        <v>4904.801844465599</v>
      </c>
      <c r="T235" s="123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</row>
    <row r="236" spans="1:33" s="125" customFormat="1" ht="46.5">
      <c r="A236" s="152">
        <v>217</v>
      </c>
      <c r="B236" s="160" t="s">
        <v>75</v>
      </c>
      <c r="C236" s="152">
        <v>36</v>
      </c>
      <c r="D236" s="152">
        <v>80</v>
      </c>
      <c r="E236" s="152"/>
      <c r="F236" s="152"/>
      <c r="G236" s="153">
        <f>C236*D236+E236*F236</f>
        <v>2880</v>
      </c>
      <c r="H236" s="153">
        <f>G236*0.518</f>
        <v>1491.8400000000001</v>
      </c>
      <c r="I236" s="153">
        <f>(G236+H236)*0.302</f>
        <v>1320.29568</v>
      </c>
      <c r="J236" s="153">
        <f>SUM(G236:I236)</f>
        <v>5692.13568</v>
      </c>
      <c r="K236" s="153">
        <f>SUM(L236:O236)</f>
        <v>5009.2501624704</v>
      </c>
      <c r="L236" s="153">
        <f>J236*0.265</f>
        <v>1508.4159552</v>
      </c>
      <c r="M236" s="153">
        <f>L236*0.302</f>
        <v>455.5416184704</v>
      </c>
      <c r="N236" s="153">
        <f>J236*0.333</f>
        <v>1895.4811814400002</v>
      </c>
      <c r="O236" s="153">
        <f>J236*0.202</f>
        <v>1149.8114073600002</v>
      </c>
      <c r="P236" s="153">
        <f>J236+K236</f>
        <v>10701.385842470401</v>
      </c>
      <c r="Q236" s="153">
        <f>P236*0.02</f>
        <v>214.02771684940802</v>
      </c>
      <c r="R236" s="153"/>
      <c r="S236" s="153">
        <f>P236+Q236+R236</f>
        <v>10915.41355931981</v>
      </c>
      <c r="T236" s="123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</row>
    <row r="237" spans="1:33" s="125" customFormat="1" ht="43.5" customHeight="1">
      <c r="A237" s="152">
        <v>218</v>
      </c>
      <c r="B237" s="151" t="s">
        <v>299</v>
      </c>
      <c r="C237" s="152">
        <v>80</v>
      </c>
      <c r="D237" s="152">
        <v>80</v>
      </c>
      <c r="E237" s="152"/>
      <c r="F237" s="152"/>
      <c r="G237" s="153">
        <f>C237*D237+E237*F237</f>
        <v>6400</v>
      </c>
      <c r="H237" s="153">
        <f>G237*0.518</f>
        <v>3315.2000000000003</v>
      </c>
      <c r="I237" s="153">
        <f>(G237+H237)*0.302</f>
        <v>2933.9904</v>
      </c>
      <c r="J237" s="153">
        <f>SUM(G237:I237)</f>
        <v>12649.190400000001</v>
      </c>
      <c r="K237" s="153">
        <f>SUM(L237:O237)</f>
        <v>8159.107283712001</v>
      </c>
      <c r="L237" s="153">
        <f>J237*0.265</f>
        <v>3352.0354560000005</v>
      </c>
      <c r="M237" s="153">
        <f>L237*0.302</f>
        <v>1012.3147077120001</v>
      </c>
      <c r="N237" s="153">
        <f>J237*0.18</f>
        <v>2276.854272</v>
      </c>
      <c r="O237" s="153">
        <f>J237*0.12</f>
        <v>1517.9028480000002</v>
      </c>
      <c r="P237" s="153">
        <f>J237+K237</f>
        <v>20808.297683712</v>
      </c>
      <c r="Q237" s="153">
        <f>P237*0.01</f>
        <v>208.08297683712001</v>
      </c>
      <c r="R237" s="153"/>
      <c r="S237" s="153">
        <f>P237+Q237+R237</f>
        <v>21016.38066054912</v>
      </c>
      <c r="T237" s="135" t="s">
        <v>257</v>
      </c>
      <c r="U237" s="127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</row>
    <row r="238" spans="1:33" s="125" customFormat="1" ht="46.5">
      <c r="A238" s="152" t="s">
        <v>378</v>
      </c>
      <c r="B238" s="160" t="s">
        <v>300</v>
      </c>
      <c r="C238" s="171" t="s">
        <v>1</v>
      </c>
      <c r="D238" s="171" t="s">
        <v>1</v>
      </c>
      <c r="E238" s="171" t="s">
        <v>1</v>
      </c>
      <c r="F238" s="171" t="s">
        <v>1</v>
      </c>
      <c r="G238" s="171" t="s">
        <v>1</v>
      </c>
      <c r="H238" s="171" t="s">
        <v>1</v>
      </c>
      <c r="I238" s="171" t="s">
        <v>1</v>
      </c>
      <c r="J238" s="171"/>
      <c r="K238" s="171" t="s">
        <v>1</v>
      </c>
      <c r="L238" s="171"/>
      <c r="M238" s="171"/>
      <c r="N238" s="171"/>
      <c r="O238" s="171"/>
      <c r="P238" s="171" t="s">
        <v>1</v>
      </c>
      <c r="Q238" s="171" t="s">
        <v>1</v>
      </c>
      <c r="R238" s="171"/>
      <c r="S238" s="171" t="s">
        <v>1</v>
      </c>
      <c r="T238" s="123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</row>
    <row r="239" spans="1:33" s="125" customFormat="1" ht="46.5">
      <c r="A239" s="152" t="s">
        <v>379</v>
      </c>
      <c r="B239" s="162" t="s">
        <v>301</v>
      </c>
      <c r="C239" s="171" t="s">
        <v>1</v>
      </c>
      <c r="D239" s="171" t="s">
        <v>1</v>
      </c>
      <c r="E239" s="171" t="s">
        <v>1</v>
      </c>
      <c r="F239" s="171" t="s">
        <v>1</v>
      </c>
      <c r="G239" s="171" t="s">
        <v>1</v>
      </c>
      <c r="H239" s="171" t="s">
        <v>1</v>
      </c>
      <c r="I239" s="171" t="s">
        <v>1</v>
      </c>
      <c r="J239" s="171"/>
      <c r="K239" s="171" t="s">
        <v>1</v>
      </c>
      <c r="L239" s="171"/>
      <c r="M239" s="171"/>
      <c r="N239" s="171"/>
      <c r="O239" s="171"/>
      <c r="P239" s="171" t="s">
        <v>1</v>
      </c>
      <c r="Q239" s="171" t="s">
        <v>1</v>
      </c>
      <c r="R239" s="171"/>
      <c r="S239" s="171" t="s">
        <v>1</v>
      </c>
      <c r="T239" s="123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</row>
    <row r="240" spans="1:33" s="125" customFormat="1" ht="46.5">
      <c r="A240" s="152" t="s">
        <v>380</v>
      </c>
      <c r="B240" s="160" t="s">
        <v>302</v>
      </c>
      <c r="C240" s="171" t="s">
        <v>1</v>
      </c>
      <c r="D240" s="171" t="s">
        <v>1</v>
      </c>
      <c r="E240" s="171" t="s">
        <v>1</v>
      </c>
      <c r="F240" s="171" t="s">
        <v>1</v>
      </c>
      <c r="G240" s="171" t="s">
        <v>1</v>
      </c>
      <c r="H240" s="171" t="s">
        <v>1</v>
      </c>
      <c r="I240" s="171" t="s">
        <v>1</v>
      </c>
      <c r="J240" s="171"/>
      <c r="K240" s="171" t="s">
        <v>1</v>
      </c>
      <c r="L240" s="171"/>
      <c r="M240" s="171"/>
      <c r="N240" s="171"/>
      <c r="O240" s="171"/>
      <c r="P240" s="171" t="s">
        <v>1</v>
      </c>
      <c r="Q240" s="171" t="s">
        <v>1</v>
      </c>
      <c r="R240" s="171"/>
      <c r="S240" s="171" t="s">
        <v>1</v>
      </c>
      <c r="T240" s="123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</row>
    <row r="241" spans="1:33" s="125" customFormat="1" ht="46.5">
      <c r="A241" s="152" t="s">
        <v>381</v>
      </c>
      <c r="B241" s="162" t="s">
        <v>303</v>
      </c>
      <c r="C241" s="171" t="s">
        <v>1</v>
      </c>
      <c r="D241" s="171" t="s">
        <v>1</v>
      </c>
      <c r="E241" s="171" t="s">
        <v>1</v>
      </c>
      <c r="F241" s="171" t="s">
        <v>1</v>
      </c>
      <c r="G241" s="171" t="s">
        <v>1</v>
      </c>
      <c r="H241" s="171" t="s">
        <v>1</v>
      </c>
      <c r="I241" s="171" t="s">
        <v>1</v>
      </c>
      <c r="J241" s="171"/>
      <c r="K241" s="171" t="s">
        <v>1</v>
      </c>
      <c r="L241" s="171"/>
      <c r="M241" s="171"/>
      <c r="N241" s="171"/>
      <c r="O241" s="171"/>
      <c r="P241" s="171" t="s">
        <v>1</v>
      </c>
      <c r="Q241" s="171" t="s">
        <v>1</v>
      </c>
      <c r="R241" s="171"/>
      <c r="S241" s="171" t="s">
        <v>1</v>
      </c>
      <c r="T241" s="123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</row>
    <row r="242" spans="1:33" s="125" customFormat="1" ht="46.5">
      <c r="A242" s="152" t="s">
        <v>382</v>
      </c>
      <c r="B242" s="160" t="s">
        <v>304</v>
      </c>
      <c r="C242" s="171" t="s">
        <v>1</v>
      </c>
      <c r="D242" s="171" t="s">
        <v>1</v>
      </c>
      <c r="E242" s="171" t="s">
        <v>1</v>
      </c>
      <c r="F242" s="171" t="s">
        <v>1</v>
      </c>
      <c r="G242" s="171" t="s">
        <v>1</v>
      </c>
      <c r="H242" s="171" t="s">
        <v>1</v>
      </c>
      <c r="I242" s="171" t="s">
        <v>1</v>
      </c>
      <c r="J242" s="171"/>
      <c r="K242" s="171" t="s">
        <v>1</v>
      </c>
      <c r="L242" s="171"/>
      <c r="M242" s="171"/>
      <c r="N242" s="171"/>
      <c r="O242" s="171"/>
      <c r="P242" s="171" t="s">
        <v>1</v>
      </c>
      <c r="Q242" s="171" t="s">
        <v>1</v>
      </c>
      <c r="R242" s="171"/>
      <c r="S242" s="171" t="s">
        <v>1</v>
      </c>
      <c r="T242" s="123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</row>
    <row r="243" spans="1:33" s="125" customFormat="1" ht="26.25" customHeight="1">
      <c r="A243" s="152" t="s">
        <v>383</v>
      </c>
      <c r="B243" s="160" t="s">
        <v>305</v>
      </c>
      <c r="C243" s="171" t="s">
        <v>1</v>
      </c>
      <c r="D243" s="171" t="s">
        <v>1</v>
      </c>
      <c r="E243" s="171" t="s">
        <v>1</v>
      </c>
      <c r="F243" s="171" t="s">
        <v>1</v>
      </c>
      <c r="G243" s="171" t="s">
        <v>1</v>
      </c>
      <c r="H243" s="171" t="s">
        <v>1</v>
      </c>
      <c r="I243" s="171" t="s">
        <v>1</v>
      </c>
      <c r="J243" s="171"/>
      <c r="K243" s="171" t="s">
        <v>1</v>
      </c>
      <c r="L243" s="171"/>
      <c r="M243" s="171"/>
      <c r="N243" s="171"/>
      <c r="O243" s="171"/>
      <c r="P243" s="171" t="s">
        <v>1</v>
      </c>
      <c r="Q243" s="171" t="s">
        <v>1</v>
      </c>
      <c r="R243" s="171"/>
      <c r="S243" s="171" t="s">
        <v>1</v>
      </c>
      <c r="T243" s="123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</row>
    <row r="244" spans="1:33" s="125" customFormat="1" ht="46.5">
      <c r="A244" s="152" t="s">
        <v>384</v>
      </c>
      <c r="B244" s="160" t="s">
        <v>306</v>
      </c>
      <c r="C244" s="171" t="s">
        <v>1</v>
      </c>
      <c r="D244" s="171" t="s">
        <v>1</v>
      </c>
      <c r="E244" s="171" t="s">
        <v>1</v>
      </c>
      <c r="F244" s="171" t="s">
        <v>1</v>
      </c>
      <c r="G244" s="171" t="s">
        <v>1</v>
      </c>
      <c r="H244" s="171" t="s">
        <v>1</v>
      </c>
      <c r="I244" s="171" t="s">
        <v>1</v>
      </c>
      <c r="J244" s="171"/>
      <c r="K244" s="171" t="s">
        <v>1</v>
      </c>
      <c r="L244" s="171"/>
      <c r="M244" s="171"/>
      <c r="N244" s="171"/>
      <c r="O244" s="171"/>
      <c r="P244" s="171" t="s">
        <v>1</v>
      </c>
      <c r="Q244" s="171" t="s">
        <v>1</v>
      </c>
      <c r="R244" s="171"/>
      <c r="S244" s="171" t="s">
        <v>1</v>
      </c>
      <c r="T244" s="123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</row>
    <row r="245" spans="1:33" s="125" customFormat="1" ht="46.5">
      <c r="A245" s="152" t="s">
        <v>385</v>
      </c>
      <c r="B245" s="160" t="s">
        <v>307</v>
      </c>
      <c r="C245" s="171" t="s">
        <v>1</v>
      </c>
      <c r="D245" s="171" t="s">
        <v>1</v>
      </c>
      <c r="E245" s="171" t="s">
        <v>1</v>
      </c>
      <c r="F245" s="171" t="s">
        <v>1</v>
      </c>
      <c r="G245" s="171" t="s">
        <v>1</v>
      </c>
      <c r="H245" s="171" t="s">
        <v>1</v>
      </c>
      <c r="I245" s="171" t="s">
        <v>1</v>
      </c>
      <c r="J245" s="171"/>
      <c r="K245" s="171" t="s">
        <v>1</v>
      </c>
      <c r="L245" s="171"/>
      <c r="M245" s="171"/>
      <c r="N245" s="171"/>
      <c r="O245" s="171"/>
      <c r="P245" s="171" t="s">
        <v>1</v>
      </c>
      <c r="Q245" s="171" t="s">
        <v>1</v>
      </c>
      <c r="R245" s="171"/>
      <c r="S245" s="171" t="s">
        <v>1</v>
      </c>
      <c r="T245" s="123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</row>
    <row r="246" spans="1:33" s="125" customFormat="1" ht="46.5">
      <c r="A246" s="152" t="s">
        <v>386</v>
      </c>
      <c r="B246" s="160" t="s">
        <v>308</v>
      </c>
      <c r="C246" s="171" t="s">
        <v>1</v>
      </c>
      <c r="D246" s="171" t="s">
        <v>1</v>
      </c>
      <c r="E246" s="171" t="s">
        <v>1</v>
      </c>
      <c r="F246" s="171" t="s">
        <v>1</v>
      </c>
      <c r="G246" s="171" t="s">
        <v>1</v>
      </c>
      <c r="H246" s="171" t="s">
        <v>1</v>
      </c>
      <c r="I246" s="171" t="s">
        <v>1</v>
      </c>
      <c r="J246" s="171"/>
      <c r="K246" s="171" t="s">
        <v>1</v>
      </c>
      <c r="L246" s="171"/>
      <c r="M246" s="171"/>
      <c r="N246" s="171"/>
      <c r="O246" s="171"/>
      <c r="P246" s="171" t="s">
        <v>1</v>
      </c>
      <c r="Q246" s="171" t="s">
        <v>1</v>
      </c>
      <c r="R246" s="171"/>
      <c r="S246" s="171" t="s">
        <v>1</v>
      </c>
      <c r="T246" s="123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</row>
    <row r="247" spans="1:33" s="125" customFormat="1" ht="23.25">
      <c r="A247" s="152" t="s">
        <v>387</v>
      </c>
      <c r="B247" s="160" t="s">
        <v>309</v>
      </c>
      <c r="C247" s="171" t="s">
        <v>1</v>
      </c>
      <c r="D247" s="171" t="s">
        <v>1</v>
      </c>
      <c r="E247" s="171" t="s">
        <v>1</v>
      </c>
      <c r="F247" s="171" t="s">
        <v>1</v>
      </c>
      <c r="G247" s="171" t="s">
        <v>1</v>
      </c>
      <c r="H247" s="171" t="s">
        <v>1</v>
      </c>
      <c r="I247" s="171" t="s">
        <v>1</v>
      </c>
      <c r="J247" s="171"/>
      <c r="K247" s="171" t="s">
        <v>1</v>
      </c>
      <c r="L247" s="171"/>
      <c r="M247" s="171"/>
      <c r="N247" s="171"/>
      <c r="O247" s="171"/>
      <c r="P247" s="171" t="s">
        <v>1</v>
      </c>
      <c r="Q247" s="171" t="s">
        <v>1</v>
      </c>
      <c r="R247" s="171"/>
      <c r="S247" s="171" t="s">
        <v>1</v>
      </c>
      <c r="T247" s="123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</row>
    <row r="248" spans="1:33" s="125" customFormat="1" ht="24" thickBot="1">
      <c r="A248" s="164" t="s">
        <v>388</v>
      </c>
      <c r="B248" s="201" t="s">
        <v>310</v>
      </c>
      <c r="C248" s="197" t="s">
        <v>1</v>
      </c>
      <c r="D248" s="197" t="s">
        <v>1</v>
      </c>
      <c r="E248" s="197" t="s">
        <v>1</v>
      </c>
      <c r="F248" s="197" t="s">
        <v>1</v>
      </c>
      <c r="G248" s="197" t="s">
        <v>1</v>
      </c>
      <c r="H248" s="197" t="s">
        <v>1</v>
      </c>
      <c r="I248" s="197" t="s">
        <v>1</v>
      </c>
      <c r="J248" s="197"/>
      <c r="K248" s="197" t="s">
        <v>1</v>
      </c>
      <c r="L248" s="197"/>
      <c r="M248" s="197"/>
      <c r="N248" s="197"/>
      <c r="O248" s="197"/>
      <c r="P248" s="197" t="s">
        <v>1</v>
      </c>
      <c r="Q248" s="197" t="s">
        <v>1</v>
      </c>
      <c r="R248" s="197"/>
      <c r="S248" s="197" t="s">
        <v>1</v>
      </c>
      <c r="T248" s="123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</row>
    <row r="249" spans="1:33" s="125" customFormat="1" ht="23.25" customHeight="1" thickBot="1">
      <c r="A249" s="254" t="s">
        <v>80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195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</row>
    <row r="250" spans="1:33" s="125" customFormat="1" ht="23.25">
      <c r="A250" s="161">
        <v>219</v>
      </c>
      <c r="B250" s="198" t="s">
        <v>252</v>
      </c>
      <c r="C250" s="199">
        <v>48</v>
      </c>
      <c r="D250" s="199">
        <v>80</v>
      </c>
      <c r="E250" s="199"/>
      <c r="F250" s="199"/>
      <c r="G250" s="200">
        <f>C250*D250+E250*F250</f>
        <v>3840</v>
      </c>
      <c r="H250" s="170">
        <f>G250*0.518</f>
        <v>1989.1200000000001</v>
      </c>
      <c r="I250" s="170">
        <f aca="true" t="shared" si="61" ref="I250:I271">(G250+H250)*0.302</f>
        <v>1760.3942399999999</v>
      </c>
      <c r="J250" s="170">
        <f aca="true" t="shared" si="62" ref="J250:J271">SUM(G250:I250)</f>
        <v>7589.5142399999995</v>
      </c>
      <c r="K250" s="170">
        <f aca="true" t="shared" si="63" ref="K250:K271">SUM(L250:O250)</f>
        <v>6679.0002166272</v>
      </c>
      <c r="L250" s="170">
        <f aca="true" t="shared" si="64" ref="L250:L271">J250*0.265</f>
        <v>2011.2212736</v>
      </c>
      <c r="M250" s="170">
        <f>L250*0.302</f>
        <v>607.3888246271999</v>
      </c>
      <c r="N250" s="170">
        <f aca="true" t="shared" si="65" ref="N250:N265">J250*0.333</f>
        <v>2527.30824192</v>
      </c>
      <c r="O250" s="170">
        <f aca="true" t="shared" si="66" ref="O250:O265">J250*0.202</f>
        <v>1533.08187648</v>
      </c>
      <c r="P250" s="170">
        <f aca="true" t="shared" si="67" ref="P250:P271">J250+K250</f>
        <v>14268.5144566272</v>
      </c>
      <c r="Q250" s="170">
        <f>P250*0.1</f>
        <v>1426.85144566272</v>
      </c>
      <c r="R250" s="170"/>
      <c r="S250" s="170">
        <f aca="true" t="shared" si="68" ref="S250:S271">P250+Q250+R250</f>
        <v>15695.36590228992</v>
      </c>
      <c r="T250" s="123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</row>
    <row r="251" spans="1:33" s="125" customFormat="1" ht="23.25">
      <c r="A251" s="152">
        <v>220</v>
      </c>
      <c r="B251" s="160" t="s">
        <v>82</v>
      </c>
      <c r="C251" s="152">
        <v>48</v>
      </c>
      <c r="D251" s="152">
        <v>80</v>
      </c>
      <c r="E251" s="152"/>
      <c r="F251" s="152"/>
      <c r="G251" s="153">
        <f>C251*D251+E251*F251</f>
        <v>3840</v>
      </c>
      <c r="H251" s="153">
        <f>G251*0.518</f>
        <v>1989.1200000000001</v>
      </c>
      <c r="I251" s="153">
        <f t="shared" si="61"/>
        <v>1760.3942399999999</v>
      </c>
      <c r="J251" s="153">
        <f t="shared" si="62"/>
        <v>7589.5142399999995</v>
      </c>
      <c r="K251" s="153">
        <f t="shared" si="63"/>
        <v>6679.0002166272</v>
      </c>
      <c r="L251" s="153">
        <f t="shared" si="64"/>
        <v>2011.2212736</v>
      </c>
      <c r="M251" s="153">
        <f>L251*0.302</f>
        <v>607.3888246271999</v>
      </c>
      <c r="N251" s="153">
        <f t="shared" si="65"/>
        <v>2527.30824192</v>
      </c>
      <c r="O251" s="153">
        <f t="shared" si="66"/>
        <v>1533.08187648</v>
      </c>
      <c r="P251" s="153">
        <f t="shared" si="67"/>
        <v>14268.5144566272</v>
      </c>
      <c r="Q251" s="153">
        <f>P251*0.1</f>
        <v>1426.85144566272</v>
      </c>
      <c r="R251" s="153"/>
      <c r="S251" s="153">
        <f t="shared" si="68"/>
        <v>15695.36590228992</v>
      </c>
      <c r="T251" s="136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</row>
    <row r="252" spans="1:33" s="125" customFormat="1" ht="23.25">
      <c r="A252" s="152">
        <v>221</v>
      </c>
      <c r="B252" s="160" t="s">
        <v>311</v>
      </c>
      <c r="C252" s="152">
        <v>48</v>
      </c>
      <c r="D252" s="152">
        <v>80</v>
      </c>
      <c r="E252" s="152"/>
      <c r="F252" s="152"/>
      <c r="G252" s="153">
        <f>C252*D252+E252*F252</f>
        <v>3840</v>
      </c>
      <c r="H252" s="153">
        <f>G252*0.518</f>
        <v>1989.1200000000001</v>
      </c>
      <c r="I252" s="153">
        <f>(G252+H252)*0.302</f>
        <v>1760.3942399999999</v>
      </c>
      <c r="J252" s="153">
        <f>SUM(G252:I252)</f>
        <v>7589.5142399999995</v>
      </c>
      <c r="K252" s="153">
        <f>SUM(L252:O252)</f>
        <v>6679.0002166272</v>
      </c>
      <c r="L252" s="153">
        <f>J252*0.265</f>
        <v>2011.2212736</v>
      </c>
      <c r="M252" s="153">
        <f>L252*0.302</f>
        <v>607.3888246271999</v>
      </c>
      <c r="N252" s="153">
        <f>J252*0.333</f>
        <v>2527.30824192</v>
      </c>
      <c r="O252" s="153">
        <f>J252*0.202</f>
        <v>1533.08187648</v>
      </c>
      <c r="P252" s="153">
        <f>J252+K252</f>
        <v>14268.5144566272</v>
      </c>
      <c r="Q252" s="153">
        <f>P252*0.1</f>
        <v>1426.85144566272</v>
      </c>
      <c r="R252" s="153"/>
      <c r="S252" s="153">
        <f>P252+Q252+R252</f>
        <v>15695.36590228992</v>
      </c>
      <c r="T252" s="136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</row>
    <row r="253" spans="1:33" s="125" customFormat="1" ht="23.25">
      <c r="A253" s="152">
        <v>222</v>
      </c>
      <c r="B253" s="172" t="s">
        <v>101</v>
      </c>
      <c r="C253" s="173"/>
      <c r="D253" s="173"/>
      <c r="E253" s="173"/>
      <c r="F253" s="173"/>
      <c r="G253" s="17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23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</row>
    <row r="254" spans="1:33" s="125" customFormat="1" ht="46.5">
      <c r="A254" s="152" t="s">
        <v>346</v>
      </c>
      <c r="B254" s="154" t="s">
        <v>342</v>
      </c>
      <c r="C254" s="152">
        <v>36</v>
      </c>
      <c r="D254" s="152">
        <v>80</v>
      </c>
      <c r="E254" s="152"/>
      <c r="F254" s="152"/>
      <c r="G254" s="153">
        <f>C254*D254+E254*F254</f>
        <v>2880</v>
      </c>
      <c r="H254" s="153">
        <f>G254*0.518</f>
        <v>1491.8400000000001</v>
      </c>
      <c r="I254" s="153">
        <f t="shared" si="61"/>
        <v>1320.29568</v>
      </c>
      <c r="J254" s="153">
        <f t="shared" si="62"/>
        <v>5692.13568</v>
      </c>
      <c r="K254" s="153">
        <f t="shared" si="63"/>
        <v>5009.2501624704</v>
      </c>
      <c r="L254" s="153">
        <f t="shared" si="64"/>
        <v>1508.4159552</v>
      </c>
      <c r="M254" s="153">
        <f>L254*0.302</f>
        <v>455.5416184704</v>
      </c>
      <c r="N254" s="153">
        <f t="shared" si="65"/>
        <v>1895.4811814400002</v>
      </c>
      <c r="O254" s="153">
        <f t="shared" si="66"/>
        <v>1149.8114073600002</v>
      </c>
      <c r="P254" s="153">
        <f t="shared" si="67"/>
        <v>10701.385842470401</v>
      </c>
      <c r="Q254" s="153">
        <f>P254*0.1</f>
        <v>1070.1385842470402</v>
      </c>
      <c r="R254" s="153"/>
      <c r="S254" s="153">
        <f t="shared" si="68"/>
        <v>11771.524426717442</v>
      </c>
      <c r="T254" s="123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</row>
    <row r="255" spans="1:33" s="125" customFormat="1" ht="46.5">
      <c r="A255" s="152" t="s">
        <v>347</v>
      </c>
      <c r="B255" s="154" t="s">
        <v>343</v>
      </c>
      <c r="C255" s="152">
        <v>36</v>
      </c>
      <c r="D255" s="152">
        <v>80</v>
      </c>
      <c r="E255" s="152"/>
      <c r="F255" s="152"/>
      <c r="G255" s="153">
        <f>C255*D255+E255*F255</f>
        <v>2880</v>
      </c>
      <c r="H255" s="153">
        <f>G255*0.518</f>
        <v>1491.8400000000001</v>
      </c>
      <c r="I255" s="153">
        <f t="shared" si="61"/>
        <v>1320.29568</v>
      </c>
      <c r="J255" s="153">
        <f t="shared" si="62"/>
        <v>5692.13568</v>
      </c>
      <c r="K255" s="153">
        <f t="shared" si="63"/>
        <v>5009.2501624704</v>
      </c>
      <c r="L255" s="153">
        <f t="shared" si="64"/>
        <v>1508.4159552</v>
      </c>
      <c r="M255" s="153">
        <f>L255*0.302</f>
        <v>455.5416184704</v>
      </c>
      <c r="N255" s="153">
        <f t="shared" si="65"/>
        <v>1895.4811814400002</v>
      </c>
      <c r="O255" s="153">
        <f t="shared" si="66"/>
        <v>1149.8114073600002</v>
      </c>
      <c r="P255" s="153">
        <f t="shared" si="67"/>
        <v>10701.385842470401</v>
      </c>
      <c r="Q255" s="153">
        <f>P255*0.1</f>
        <v>1070.1385842470402</v>
      </c>
      <c r="R255" s="153"/>
      <c r="S255" s="153">
        <f t="shared" si="68"/>
        <v>11771.524426717442</v>
      </c>
      <c r="T255" s="123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</row>
    <row r="256" spans="1:33" s="125" customFormat="1" ht="46.5">
      <c r="A256" s="152" t="s">
        <v>348</v>
      </c>
      <c r="B256" s="154" t="s">
        <v>344</v>
      </c>
      <c r="C256" s="161">
        <v>36</v>
      </c>
      <c r="D256" s="161">
        <v>80</v>
      </c>
      <c r="E256" s="161"/>
      <c r="F256" s="161"/>
      <c r="G256" s="170">
        <f>C256*D256+E256*F256</f>
        <v>2880</v>
      </c>
      <c r="H256" s="153">
        <f>G256*0.518</f>
        <v>1491.8400000000001</v>
      </c>
      <c r="I256" s="153">
        <f>(G256+H256)*0.302</f>
        <v>1320.29568</v>
      </c>
      <c r="J256" s="153">
        <f>SUM(G256:I256)</f>
        <v>5692.13568</v>
      </c>
      <c r="K256" s="153">
        <f>SUM(L256:O256)</f>
        <v>5009.2501624704</v>
      </c>
      <c r="L256" s="153">
        <f>J256*0.265</f>
        <v>1508.4159552</v>
      </c>
      <c r="M256" s="153">
        <f>L256*0.302</f>
        <v>455.5416184704</v>
      </c>
      <c r="N256" s="153">
        <f>J256*0.333</f>
        <v>1895.4811814400002</v>
      </c>
      <c r="O256" s="153">
        <f>J256*0.202</f>
        <v>1149.8114073600002</v>
      </c>
      <c r="P256" s="153">
        <f>J256+K256</f>
        <v>10701.385842470401</v>
      </c>
      <c r="Q256" s="153">
        <f>P256*0.1</f>
        <v>1070.1385842470402</v>
      </c>
      <c r="R256" s="153"/>
      <c r="S256" s="153">
        <f>P256+Q256+R256</f>
        <v>11771.524426717442</v>
      </c>
      <c r="T256" s="123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</row>
    <row r="257" spans="1:33" s="125" customFormat="1" ht="23.25">
      <c r="A257" s="152" t="s">
        <v>349</v>
      </c>
      <c r="B257" s="154" t="s">
        <v>345</v>
      </c>
      <c r="C257" s="161">
        <v>28</v>
      </c>
      <c r="D257" s="161">
        <v>80</v>
      </c>
      <c r="E257" s="161"/>
      <c r="F257" s="161"/>
      <c r="G257" s="170">
        <f>C257*D257+E257*F257</f>
        <v>2240</v>
      </c>
      <c r="H257" s="153">
        <f>G257*0.518</f>
        <v>1160.32</v>
      </c>
      <c r="I257" s="153">
        <f>(G257+H257)*0.302</f>
        <v>1026.89664</v>
      </c>
      <c r="J257" s="153">
        <f>SUM(G257:I257)</f>
        <v>4427.21664</v>
      </c>
      <c r="K257" s="153">
        <f>SUM(L257:O257)</f>
        <v>3896.0834596992</v>
      </c>
      <c r="L257" s="153">
        <f>J257*0.265</f>
        <v>1173.2124096</v>
      </c>
      <c r="M257" s="153">
        <f>L257*0.302</f>
        <v>354.3101476992</v>
      </c>
      <c r="N257" s="153">
        <f>J257*0.333</f>
        <v>1474.26314112</v>
      </c>
      <c r="O257" s="153">
        <f>J257*0.202</f>
        <v>894.29776128</v>
      </c>
      <c r="P257" s="153">
        <f>J257+K257</f>
        <v>8323.3000996992</v>
      </c>
      <c r="Q257" s="153">
        <f>P257*0.1</f>
        <v>832.33000996992</v>
      </c>
      <c r="R257" s="153"/>
      <c r="S257" s="153">
        <f>P257+Q257+R257</f>
        <v>9155.63010966912</v>
      </c>
      <c r="T257" s="123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</row>
    <row r="258" spans="1:33" s="125" customFormat="1" ht="23.25">
      <c r="A258" s="152">
        <v>223</v>
      </c>
      <c r="B258" s="172" t="s">
        <v>84</v>
      </c>
      <c r="C258" s="174"/>
      <c r="D258" s="174"/>
      <c r="E258" s="174"/>
      <c r="F258" s="174"/>
      <c r="G258" s="175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23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</row>
    <row r="259" spans="1:33" s="125" customFormat="1" ht="23.25">
      <c r="A259" s="152" t="s">
        <v>354</v>
      </c>
      <c r="B259" s="154" t="s">
        <v>350</v>
      </c>
      <c r="C259" s="152">
        <v>48</v>
      </c>
      <c r="D259" s="152">
        <v>80</v>
      </c>
      <c r="E259" s="152"/>
      <c r="F259" s="152"/>
      <c r="G259" s="153">
        <f>C259*D259+E259*F259</f>
        <v>3840</v>
      </c>
      <c r="H259" s="153">
        <f>G259*0.518</f>
        <v>1989.1200000000001</v>
      </c>
      <c r="I259" s="153">
        <f t="shared" si="61"/>
        <v>1760.3942399999999</v>
      </c>
      <c r="J259" s="153">
        <f t="shared" si="62"/>
        <v>7589.5142399999995</v>
      </c>
      <c r="K259" s="153">
        <f t="shared" si="63"/>
        <v>6679.0002166272</v>
      </c>
      <c r="L259" s="153">
        <f t="shared" si="64"/>
        <v>2011.2212736</v>
      </c>
      <c r="M259" s="153">
        <f>L259*0.302</f>
        <v>607.3888246271999</v>
      </c>
      <c r="N259" s="153">
        <f t="shared" si="65"/>
        <v>2527.30824192</v>
      </c>
      <c r="O259" s="153">
        <f t="shared" si="66"/>
        <v>1533.08187648</v>
      </c>
      <c r="P259" s="153">
        <f t="shared" si="67"/>
        <v>14268.5144566272</v>
      </c>
      <c r="Q259" s="153">
        <f>P259*0.1</f>
        <v>1426.85144566272</v>
      </c>
      <c r="R259" s="153"/>
      <c r="S259" s="153">
        <f t="shared" si="68"/>
        <v>15695.36590228992</v>
      </c>
      <c r="T259" s="123">
        <v>2</v>
      </c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</row>
    <row r="260" spans="1:33" s="125" customFormat="1" ht="23.25">
      <c r="A260" s="152" t="s">
        <v>355</v>
      </c>
      <c r="B260" s="154" t="s">
        <v>351</v>
      </c>
      <c r="C260" s="152">
        <v>36</v>
      </c>
      <c r="D260" s="152">
        <v>80</v>
      </c>
      <c r="E260" s="152"/>
      <c r="F260" s="152"/>
      <c r="G260" s="153">
        <f>C260*D260+E260*F260</f>
        <v>2880</v>
      </c>
      <c r="H260" s="153">
        <f>G260*0.518</f>
        <v>1491.8400000000001</v>
      </c>
      <c r="I260" s="153">
        <f t="shared" si="61"/>
        <v>1320.29568</v>
      </c>
      <c r="J260" s="153">
        <f t="shared" si="62"/>
        <v>5692.13568</v>
      </c>
      <c r="K260" s="153">
        <f t="shared" si="63"/>
        <v>5009.2501624704</v>
      </c>
      <c r="L260" s="153">
        <f t="shared" si="64"/>
        <v>1508.4159552</v>
      </c>
      <c r="M260" s="153">
        <f>L260*0.302</f>
        <v>455.5416184704</v>
      </c>
      <c r="N260" s="153">
        <f t="shared" si="65"/>
        <v>1895.4811814400002</v>
      </c>
      <c r="O260" s="153">
        <f t="shared" si="66"/>
        <v>1149.8114073600002</v>
      </c>
      <c r="P260" s="153">
        <f t="shared" si="67"/>
        <v>10701.385842470401</v>
      </c>
      <c r="Q260" s="153">
        <f>P260*0.1</f>
        <v>1070.1385842470402</v>
      </c>
      <c r="R260" s="153"/>
      <c r="S260" s="153">
        <f t="shared" si="68"/>
        <v>11771.524426717442</v>
      </c>
      <c r="T260" s="123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</row>
    <row r="261" spans="1:33" s="125" customFormat="1" ht="46.5">
      <c r="A261" s="152" t="s">
        <v>356</v>
      </c>
      <c r="B261" s="154" t="s">
        <v>352</v>
      </c>
      <c r="C261" s="152">
        <v>36</v>
      </c>
      <c r="D261" s="152">
        <v>80</v>
      </c>
      <c r="E261" s="152"/>
      <c r="F261" s="152"/>
      <c r="G261" s="153">
        <f>C261*D261+E261*F261</f>
        <v>2880</v>
      </c>
      <c r="H261" s="153">
        <f>G261*0.518</f>
        <v>1491.8400000000001</v>
      </c>
      <c r="I261" s="153">
        <f t="shared" si="61"/>
        <v>1320.29568</v>
      </c>
      <c r="J261" s="153">
        <f t="shared" si="62"/>
        <v>5692.13568</v>
      </c>
      <c r="K261" s="153">
        <f t="shared" si="63"/>
        <v>5009.2501624704</v>
      </c>
      <c r="L261" s="153">
        <f t="shared" si="64"/>
        <v>1508.4159552</v>
      </c>
      <c r="M261" s="153">
        <f>L261*0.302</f>
        <v>455.5416184704</v>
      </c>
      <c r="N261" s="153">
        <f t="shared" si="65"/>
        <v>1895.4811814400002</v>
      </c>
      <c r="O261" s="153">
        <f t="shared" si="66"/>
        <v>1149.8114073600002</v>
      </c>
      <c r="P261" s="153">
        <f t="shared" si="67"/>
        <v>10701.385842470401</v>
      </c>
      <c r="Q261" s="153">
        <f>P261*0.1</f>
        <v>1070.1385842470402</v>
      </c>
      <c r="R261" s="153"/>
      <c r="S261" s="153">
        <f t="shared" si="68"/>
        <v>11771.524426717442</v>
      </c>
      <c r="T261" s="123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</row>
    <row r="262" spans="1:33" s="125" customFormat="1" ht="46.5" customHeight="1">
      <c r="A262" s="152" t="s">
        <v>357</v>
      </c>
      <c r="B262" s="154" t="s">
        <v>353</v>
      </c>
      <c r="C262" s="152">
        <v>40</v>
      </c>
      <c r="D262" s="152">
        <v>80</v>
      </c>
      <c r="E262" s="152"/>
      <c r="F262" s="152"/>
      <c r="G262" s="153">
        <f>C262*D262+E262*F262</f>
        <v>3200</v>
      </c>
      <c r="H262" s="153">
        <f>G262*0.518</f>
        <v>1657.6000000000001</v>
      </c>
      <c r="I262" s="153">
        <f t="shared" si="61"/>
        <v>1466.9952</v>
      </c>
      <c r="J262" s="153">
        <f t="shared" si="62"/>
        <v>6324.595200000001</v>
      </c>
      <c r="K262" s="153">
        <f t="shared" si="63"/>
        <v>5565.833513856001</v>
      </c>
      <c r="L262" s="153">
        <f t="shared" si="64"/>
        <v>1676.0177280000003</v>
      </c>
      <c r="M262" s="153">
        <f>L262*0.302</f>
        <v>506.15735385600004</v>
      </c>
      <c r="N262" s="153">
        <f t="shared" si="65"/>
        <v>2106.0902016000005</v>
      </c>
      <c r="O262" s="153">
        <f t="shared" si="66"/>
        <v>1277.5682304000002</v>
      </c>
      <c r="P262" s="153">
        <f t="shared" si="67"/>
        <v>11890.428713856003</v>
      </c>
      <c r="Q262" s="153">
        <f>P262*0.1</f>
        <v>1189.0428713856004</v>
      </c>
      <c r="R262" s="153"/>
      <c r="S262" s="153">
        <f t="shared" si="68"/>
        <v>13079.471585241603</v>
      </c>
      <c r="T262" s="123">
        <v>2</v>
      </c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</row>
    <row r="263" spans="1:33" s="125" customFormat="1" ht="23.25">
      <c r="A263" s="152">
        <v>224</v>
      </c>
      <c r="B263" s="172" t="s">
        <v>81</v>
      </c>
      <c r="C263" s="174"/>
      <c r="D263" s="174"/>
      <c r="E263" s="174"/>
      <c r="F263" s="174"/>
      <c r="G263" s="175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23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</row>
    <row r="264" spans="1:33" s="125" customFormat="1" ht="23.25">
      <c r="A264" s="152" t="s">
        <v>258</v>
      </c>
      <c r="B264" s="154" t="s">
        <v>312</v>
      </c>
      <c r="C264" s="152">
        <v>36</v>
      </c>
      <c r="D264" s="152">
        <v>80</v>
      </c>
      <c r="E264" s="152"/>
      <c r="F264" s="152"/>
      <c r="G264" s="153">
        <f aca="true" t="shared" si="69" ref="G264:G269">C264*D264+E264*F264</f>
        <v>2880</v>
      </c>
      <c r="H264" s="153">
        <f aca="true" t="shared" si="70" ref="H264:H269">G264*0.518</f>
        <v>1491.8400000000001</v>
      </c>
      <c r="I264" s="153">
        <f t="shared" si="61"/>
        <v>1320.29568</v>
      </c>
      <c r="J264" s="153">
        <f t="shared" si="62"/>
        <v>5692.13568</v>
      </c>
      <c r="K264" s="153">
        <f t="shared" si="63"/>
        <v>5009.2501624704</v>
      </c>
      <c r="L264" s="153">
        <f t="shared" si="64"/>
        <v>1508.4159552</v>
      </c>
      <c r="M264" s="153">
        <f aca="true" t="shared" si="71" ref="M264:M269">L264*0.302</f>
        <v>455.5416184704</v>
      </c>
      <c r="N264" s="153">
        <f t="shared" si="65"/>
        <v>1895.4811814400002</v>
      </c>
      <c r="O264" s="153">
        <f t="shared" si="66"/>
        <v>1149.8114073600002</v>
      </c>
      <c r="P264" s="153">
        <f t="shared" si="67"/>
        <v>10701.385842470401</v>
      </c>
      <c r="Q264" s="153">
        <f aca="true" t="shared" si="72" ref="Q264:Q269">P264*0.1</f>
        <v>1070.1385842470402</v>
      </c>
      <c r="R264" s="153"/>
      <c r="S264" s="153">
        <f t="shared" si="68"/>
        <v>11771.524426717442</v>
      </c>
      <c r="T264" s="123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</row>
    <row r="265" spans="1:33" s="125" customFormat="1" ht="23.25">
      <c r="A265" s="152" t="s">
        <v>366</v>
      </c>
      <c r="B265" s="154" t="s">
        <v>313</v>
      </c>
      <c r="C265" s="152">
        <v>36</v>
      </c>
      <c r="D265" s="152">
        <v>80</v>
      </c>
      <c r="E265" s="152"/>
      <c r="F265" s="152"/>
      <c r="G265" s="153">
        <f t="shared" si="69"/>
        <v>2880</v>
      </c>
      <c r="H265" s="153">
        <f t="shared" si="70"/>
        <v>1491.8400000000001</v>
      </c>
      <c r="I265" s="153">
        <f t="shared" si="61"/>
        <v>1320.29568</v>
      </c>
      <c r="J265" s="153">
        <f t="shared" si="62"/>
        <v>5692.13568</v>
      </c>
      <c r="K265" s="153">
        <f t="shared" si="63"/>
        <v>5009.2501624704</v>
      </c>
      <c r="L265" s="153">
        <f t="shared" si="64"/>
        <v>1508.4159552</v>
      </c>
      <c r="M265" s="153">
        <f t="shared" si="71"/>
        <v>455.5416184704</v>
      </c>
      <c r="N265" s="153">
        <f t="shared" si="65"/>
        <v>1895.4811814400002</v>
      </c>
      <c r="O265" s="153">
        <f t="shared" si="66"/>
        <v>1149.8114073600002</v>
      </c>
      <c r="P265" s="153">
        <f t="shared" si="67"/>
        <v>10701.385842470401</v>
      </c>
      <c r="Q265" s="153">
        <f t="shared" si="72"/>
        <v>1070.1385842470402</v>
      </c>
      <c r="R265" s="153"/>
      <c r="S265" s="153">
        <f t="shared" si="68"/>
        <v>11771.524426717442</v>
      </c>
      <c r="T265" s="123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</row>
    <row r="266" spans="1:33" s="125" customFormat="1" ht="46.5">
      <c r="A266" s="152" t="s">
        <v>367</v>
      </c>
      <c r="B266" s="154" t="s">
        <v>314</v>
      </c>
      <c r="C266" s="152">
        <v>36</v>
      </c>
      <c r="D266" s="152">
        <v>80</v>
      </c>
      <c r="E266" s="152"/>
      <c r="F266" s="152"/>
      <c r="G266" s="153">
        <f t="shared" si="69"/>
        <v>2880</v>
      </c>
      <c r="H266" s="153">
        <f t="shared" si="70"/>
        <v>1491.8400000000001</v>
      </c>
      <c r="I266" s="153">
        <f>(G266+H266)*0.302</f>
        <v>1320.29568</v>
      </c>
      <c r="J266" s="153">
        <f>SUM(G266:I266)</f>
        <v>5692.13568</v>
      </c>
      <c r="K266" s="153">
        <f>SUM(L266:O266)</f>
        <v>5009.2501624704</v>
      </c>
      <c r="L266" s="153">
        <f>J266*0.265</f>
        <v>1508.4159552</v>
      </c>
      <c r="M266" s="153">
        <f t="shared" si="71"/>
        <v>455.5416184704</v>
      </c>
      <c r="N266" s="153">
        <f>J266*0.333</f>
        <v>1895.4811814400002</v>
      </c>
      <c r="O266" s="153">
        <f>J266*0.202</f>
        <v>1149.8114073600002</v>
      </c>
      <c r="P266" s="153">
        <f>J266+K266</f>
        <v>10701.385842470401</v>
      </c>
      <c r="Q266" s="153">
        <f t="shared" si="72"/>
        <v>1070.1385842470402</v>
      </c>
      <c r="R266" s="153"/>
      <c r="S266" s="153">
        <f>P266+Q266+R266</f>
        <v>11771.524426717442</v>
      </c>
      <c r="T266" s="123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</row>
    <row r="267" spans="1:33" s="125" customFormat="1" ht="23.25">
      <c r="A267" s="152" t="s">
        <v>368</v>
      </c>
      <c r="B267" s="154" t="s">
        <v>315</v>
      </c>
      <c r="C267" s="152">
        <v>24</v>
      </c>
      <c r="D267" s="152">
        <v>80</v>
      </c>
      <c r="E267" s="152"/>
      <c r="F267" s="152"/>
      <c r="G267" s="153">
        <f t="shared" si="69"/>
        <v>1920</v>
      </c>
      <c r="H267" s="153">
        <f t="shared" si="70"/>
        <v>994.5600000000001</v>
      </c>
      <c r="I267" s="153">
        <f>(G267+H267)*0.302</f>
        <v>880.1971199999999</v>
      </c>
      <c r="J267" s="153">
        <f>SUM(G267:I267)</f>
        <v>3794.7571199999998</v>
      </c>
      <c r="K267" s="153">
        <f>SUM(L267:O267)</f>
        <v>3339.5001083136</v>
      </c>
      <c r="L267" s="153">
        <f>J267*0.265</f>
        <v>1005.6106368</v>
      </c>
      <c r="M267" s="153">
        <f t="shared" si="71"/>
        <v>303.69441231359997</v>
      </c>
      <c r="N267" s="153">
        <f>J267*0.333</f>
        <v>1263.65412096</v>
      </c>
      <c r="O267" s="153">
        <f>J267*0.202</f>
        <v>766.54093824</v>
      </c>
      <c r="P267" s="153">
        <f>J267+K267</f>
        <v>7134.2572283136</v>
      </c>
      <c r="Q267" s="153">
        <f t="shared" si="72"/>
        <v>713.42572283136</v>
      </c>
      <c r="R267" s="153"/>
      <c r="S267" s="153">
        <f>P267+Q267+R267</f>
        <v>7847.68295114496</v>
      </c>
      <c r="T267" s="123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</row>
    <row r="268" spans="1:33" s="125" customFormat="1" ht="48" customHeight="1">
      <c r="A268" s="152" t="s">
        <v>389</v>
      </c>
      <c r="B268" s="154" t="s">
        <v>316</v>
      </c>
      <c r="C268" s="152">
        <v>20</v>
      </c>
      <c r="D268" s="152">
        <v>80</v>
      </c>
      <c r="E268" s="152"/>
      <c r="F268" s="152"/>
      <c r="G268" s="153">
        <f t="shared" si="69"/>
        <v>1600</v>
      </c>
      <c r="H268" s="153">
        <f t="shared" si="70"/>
        <v>828.8000000000001</v>
      </c>
      <c r="I268" s="153">
        <f>(G268+H268)*0.302</f>
        <v>733.4976</v>
      </c>
      <c r="J268" s="153">
        <f>SUM(G268:I268)</f>
        <v>3162.2976000000003</v>
      </c>
      <c r="K268" s="153">
        <f>SUM(L268:O268)</f>
        <v>2782.9167569280007</v>
      </c>
      <c r="L268" s="153">
        <f>J268*0.265</f>
        <v>838.0088640000001</v>
      </c>
      <c r="M268" s="153">
        <f t="shared" si="71"/>
        <v>253.07867692800002</v>
      </c>
      <c r="N268" s="153">
        <f>J268*0.333</f>
        <v>1053.0451008000002</v>
      </c>
      <c r="O268" s="153">
        <f>J268*0.202</f>
        <v>638.7841152000001</v>
      </c>
      <c r="P268" s="153">
        <f>J268+K268</f>
        <v>5945.2143569280015</v>
      </c>
      <c r="Q268" s="153">
        <f t="shared" si="72"/>
        <v>594.5214356928002</v>
      </c>
      <c r="R268" s="153"/>
      <c r="S268" s="153">
        <f>P268+Q268+R268</f>
        <v>6539.7357926208015</v>
      </c>
      <c r="T268" s="123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</row>
    <row r="269" spans="1:33" s="125" customFormat="1" ht="93">
      <c r="A269" s="152" t="s">
        <v>390</v>
      </c>
      <c r="B269" s="154" t="s">
        <v>317</v>
      </c>
      <c r="C269" s="152">
        <v>24</v>
      </c>
      <c r="D269" s="152">
        <v>80</v>
      </c>
      <c r="E269" s="152"/>
      <c r="F269" s="152"/>
      <c r="G269" s="153">
        <f t="shared" si="69"/>
        <v>1920</v>
      </c>
      <c r="H269" s="153">
        <f t="shared" si="70"/>
        <v>994.5600000000001</v>
      </c>
      <c r="I269" s="153">
        <f>(G269+H269)*0.302</f>
        <v>880.1971199999999</v>
      </c>
      <c r="J269" s="153">
        <f>SUM(G269:I269)</f>
        <v>3794.7571199999998</v>
      </c>
      <c r="K269" s="153">
        <f>SUM(L269:O269)</f>
        <v>3339.5001083136</v>
      </c>
      <c r="L269" s="153">
        <f>J269*0.265</f>
        <v>1005.6106368</v>
      </c>
      <c r="M269" s="153">
        <f t="shared" si="71"/>
        <v>303.69441231359997</v>
      </c>
      <c r="N269" s="153">
        <f>J269*0.333</f>
        <v>1263.65412096</v>
      </c>
      <c r="O269" s="153">
        <f>J269*0.202</f>
        <v>766.54093824</v>
      </c>
      <c r="P269" s="153">
        <f>J269+K269</f>
        <v>7134.2572283136</v>
      </c>
      <c r="Q269" s="153">
        <f t="shared" si="72"/>
        <v>713.42572283136</v>
      </c>
      <c r="R269" s="153"/>
      <c r="S269" s="153">
        <f>P269+Q269+R269</f>
        <v>7847.68295114496</v>
      </c>
      <c r="T269" s="123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</row>
    <row r="270" spans="1:33" s="125" customFormat="1" ht="23.25">
      <c r="A270" s="152">
        <v>225</v>
      </c>
      <c r="B270" s="172" t="s">
        <v>83</v>
      </c>
      <c r="C270" s="174"/>
      <c r="D270" s="174"/>
      <c r="E270" s="174"/>
      <c r="F270" s="174"/>
      <c r="G270" s="175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23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</row>
    <row r="271" spans="1:33" s="125" customFormat="1" ht="47.25" thickBot="1">
      <c r="A271" s="152" t="s">
        <v>369</v>
      </c>
      <c r="B271" s="176" t="s">
        <v>360</v>
      </c>
      <c r="C271" s="167">
        <v>56</v>
      </c>
      <c r="D271" s="167">
        <v>80</v>
      </c>
      <c r="E271" s="167"/>
      <c r="F271" s="167"/>
      <c r="G271" s="168">
        <f>C271*D271+E271*F271</f>
        <v>4480</v>
      </c>
      <c r="H271" s="168">
        <f>G271*0.518</f>
        <v>2320.64</v>
      </c>
      <c r="I271" s="168">
        <f t="shared" si="61"/>
        <v>2053.79328</v>
      </c>
      <c r="J271" s="168">
        <f t="shared" si="62"/>
        <v>8854.43328</v>
      </c>
      <c r="K271" s="168">
        <f t="shared" si="63"/>
        <v>6749.9070921984</v>
      </c>
      <c r="L271" s="168">
        <f t="shared" si="64"/>
        <v>2346.4248192</v>
      </c>
      <c r="M271" s="168">
        <f>L271*0.302</f>
        <v>708.6202953984</v>
      </c>
      <c r="N271" s="168">
        <f>J271*0.27</f>
        <v>2390.6969856</v>
      </c>
      <c r="O271" s="168">
        <f>J271*0.15-24</f>
        <v>1304.1649919999998</v>
      </c>
      <c r="P271" s="168">
        <f t="shared" si="67"/>
        <v>15604.3403721984</v>
      </c>
      <c r="Q271" s="168">
        <f>P271*0.1</f>
        <v>1560.43403721984</v>
      </c>
      <c r="R271" s="168"/>
      <c r="S271" s="168">
        <f t="shared" si="68"/>
        <v>17164.774409418238</v>
      </c>
      <c r="T271" s="123">
        <v>3</v>
      </c>
      <c r="U271" s="127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</row>
    <row r="272" spans="1:33" s="125" customFormat="1" ht="23.25">
      <c r="A272" s="155"/>
      <c r="B272" s="156"/>
      <c r="C272" s="156"/>
      <c r="D272" s="156"/>
      <c r="E272" s="156"/>
      <c r="F272" s="156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</row>
    <row r="273" spans="2:33" s="125" customFormat="1" ht="15">
      <c r="B273" s="124"/>
      <c r="C273" s="124"/>
      <c r="D273" s="124"/>
      <c r="E273" s="124"/>
      <c r="F273" s="124"/>
      <c r="G273" s="127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</row>
    <row r="274" spans="2:33" s="125" customFormat="1" ht="15">
      <c r="B274" s="124"/>
      <c r="C274" s="124"/>
      <c r="D274" s="124"/>
      <c r="E274" s="124"/>
      <c r="F274" s="124"/>
      <c r="G274" s="127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</row>
    <row r="275" spans="2:33" s="125" customFormat="1" ht="15">
      <c r="B275" s="124"/>
      <c r="C275" s="124"/>
      <c r="D275" s="124"/>
      <c r="E275" s="124"/>
      <c r="F275" s="124"/>
      <c r="G275" s="127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</row>
    <row r="276" spans="2:33" s="125" customFormat="1" ht="15">
      <c r="B276" s="124"/>
      <c r="C276" s="124"/>
      <c r="D276" s="124"/>
      <c r="E276" s="124"/>
      <c r="F276" s="124"/>
      <c r="G276" s="127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</row>
    <row r="277" spans="2:33" s="125" customFormat="1" ht="15">
      <c r="B277" s="124"/>
      <c r="C277" s="124"/>
      <c r="D277" s="124"/>
      <c r="E277" s="124"/>
      <c r="F277" s="124"/>
      <c r="G277" s="127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</row>
    <row r="278" spans="2:33" s="125" customFormat="1" ht="15">
      <c r="B278" s="124"/>
      <c r="C278" s="124"/>
      <c r="D278" s="124"/>
      <c r="E278" s="124"/>
      <c r="F278" s="124"/>
      <c r="G278" s="127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</row>
    <row r="279" spans="2:33" s="125" customFormat="1" ht="15">
      <c r="B279" s="124"/>
      <c r="C279" s="124"/>
      <c r="D279" s="124"/>
      <c r="E279" s="124"/>
      <c r="F279" s="124"/>
      <c r="G279" s="127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</row>
    <row r="280" spans="2:33" s="125" customFormat="1" ht="15">
      <c r="B280" s="124"/>
      <c r="C280" s="124"/>
      <c r="D280" s="124"/>
      <c r="E280" s="124"/>
      <c r="F280" s="124"/>
      <c r="G280" s="127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</row>
    <row r="281" spans="2:33" s="125" customFormat="1" ht="15">
      <c r="B281" s="124"/>
      <c r="C281" s="124"/>
      <c r="D281" s="124"/>
      <c r="E281" s="124"/>
      <c r="F281" s="124"/>
      <c r="G281" s="127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</row>
    <row r="282" spans="2:33" s="125" customFormat="1" ht="15">
      <c r="B282" s="124"/>
      <c r="C282" s="124"/>
      <c r="D282" s="124"/>
      <c r="E282" s="124"/>
      <c r="F282" s="124"/>
      <c r="G282" s="127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</row>
    <row r="283" spans="2:33" s="125" customFormat="1" ht="15">
      <c r="B283" s="124"/>
      <c r="C283" s="124"/>
      <c r="D283" s="124"/>
      <c r="E283" s="124"/>
      <c r="F283" s="124"/>
      <c r="G283" s="127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</row>
    <row r="284" spans="2:33" s="125" customFormat="1" ht="15">
      <c r="B284" s="124"/>
      <c r="C284" s="124"/>
      <c r="D284" s="124"/>
      <c r="E284" s="124"/>
      <c r="F284" s="124"/>
      <c r="G284" s="127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</row>
    <row r="285" spans="2:33" s="125" customFormat="1" ht="15">
      <c r="B285" s="124"/>
      <c r="C285" s="124"/>
      <c r="D285" s="124"/>
      <c r="E285" s="124"/>
      <c r="F285" s="124"/>
      <c r="G285" s="127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</row>
    <row r="286" spans="2:33" s="125" customFormat="1" ht="15">
      <c r="B286" s="124"/>
      <c r="C286" s="124"/>
      <c r="D286" s="124"/>
      <c r="E286" s="124"/>
      <c r="F286" s="124"/>
      <c r="G286" s="127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</row>
    <row r="287" spans="2:33" s="125" customFormat="1" ht="25.5" customHeight="1">
      <c r="B287" s="124"/>
      <c r="C287" s="124"/>
      <c r="D287" s="124"/>
      <c r="E287" s="124"/>
      <c r="F287" s="124"/>
      <c r="G287" s="127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</row>
    <row r="288" spans="2:33" s="125" customFormat="1" ht="15">
      <c r="B288" s="124"/>
      <c r="C288" s="124"/>
      <c r="D288" s="124"/>
      <c r="E288" s="124"/>
      <c r="F288" s="124"/>
      <c r="G288" s="127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</row>
    <row r="289" spans="2:33" s="125" customFormat="1" ht="15">
      <c r="B289" s="124"/>
      <c r="C289" s="124"/>
      <c r="D289" s="124"/>
      <c r="E289" s="124"/>
      <c r="F289" s="124"/>
      <c r="G289" s="127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</row>
    <row r="290" spans="2:33" s="125" customFormat="1" ht="15">
      <c r="B290" s="124"/>
      <c r="C290" s="124"/>
      <c r="D290" s="124"/>
      <c r="E290" s="124"/>
      <c r="F290" s="124"/>
      <c r="G290" s="127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</row>
    <row r="291" spans="2:33" s="125" customFormat="1" ht="15">
      <c r="B291" s="124"/>
      <c r="C291" s="124"/>
      <c r="D291" s="124"/>
      <c r="E291" s="124"/>
      <c r="F291" s="124"/>
      <c r="G291" s="127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</row>
    <row r="292" spans="2:33" s="125" customFormat="1" ht="15">
      <c r="B292" s="124"/>
      <c r="C292" s="124"/>
      <c r="D292" s="124"/>
      <c r="E292" s="124"/>
      <c r="F292" s="124"/>
      <c r="G292" s="127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</row>
    <row r="293" spans="2:33" s="125" customFormat="1" ht="15">
      <c r="B293" s="124"/>
      <c r="C293" s="124"/>
      <c r="D293" s="124"/>
      <c r="E293" s="124"/>
      <c r="F293" s="124"/>
      <c r="G293" s="127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</row>
    <row r="294" spans="1:33" s="125" customFormat="1" ht="15">
      <c r="A294" s="2"/>
      <c r="B294" s="6"/>
      <c r="C294" s="6"/>
      <c r="D294" s="6"/>
      <c r="E294" s="6"/>
      <c r="F294" s="6"/>
      <c r="G294" s="3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</row>
    <row r="295" spans="1:33" s="125" customFormat="1" ht="15">
      <c r="A295" s="2"/>
      <c r="B295" s="6"/>
      <c r="C295" s="6"/>
      <c r="D295" s="6"/>
      <c r="E295" s="6"/>
      <c r="F295" s="6"/>
      <c r="G295" s="3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</row>
    <row r="296" spans="2:33" ht="15">
      <c r="B296" s="6"/>
      <c r="C296" s="6"/>
      <c r="D296" s="6"/>
      <c r="E296" s="6"/>
      <c r="F296" s="6"/>
      <c r="G296" s="3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5">
      <c r="B297" s="6"/>
      <c r="C297" s="6"/>
      <c r="D297" s="6"/>
      <c r="E297" s="6"/>
      <c r="F297" s="6"/>
      <c r="G297" s="3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5">
      <c r="B298" s="6"/>
      <c r="C298" s="6"/>
      <c r="D298" s="6"/>
      <c r="E298" s="6"/>
      <c r="F298" s="6"/>
      <c r="G298" s="3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5">
      <c r="B299" s="6"/>
      <c r="C299" s="6"/>
      <c r="D299" s="6"/>
      <c r="E299" s="6"/>
      <c r="F299" s="6"/>
      <c r="G299" s="3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5">
      <c r="B300" s="6"/>
      <c r="C300" s="6"/>
      <c r="D300" s="6"/>
      <c r="E300" s="6"/>
      <c r="F300" s="6"/>
      <c r="G300" s="3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5">
      <c r="B301" s="6"/>
      <c r="C301" s="6"/>
      <c r="D301" s="6"/>
      <c r="E301" s="6"/>
      <c r="F301" s="6"/>
      <c r="G301" s="3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5">
      <c r="B305" s="237"/>
      <c r="C305" s="238"/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5">
      <c r="B306" s="6"/>
      <c r="C306" s="6"/>
      <c r="D306" s="6"/>
      <c r="E306" s="6"/>
      <c r="F306" s="6"/>
      <c r="G306" s="34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36" customHeight="1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23.25" customHeight="1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</sheetData>
  <sheetProtection/>
  <mergeCells count="28">
    <mergeCell ref="O3:O4"/>
    <mergeCell ref="S2:S4"/>
    <mergeCell ref="Q2:Q4"/>
    <mergeCell ref="A1:S1"/>
    <mergeCell ref="A2:A4"/>
    <mergeCell ref="B2:B4"/>
    <mergeCell ref="C2:G2"/>
    <mergeCell ref="H2:H4"/>
    <mergeCell ref="N3:N4"/>
    <mergeCell ref="L2:O2"/>
    <mergeCell ref="P2:P4"/>
    <mergeCell ref="A148:S148"/>
    <mergeCell ref="T2:T4"/>
    <mergeCell ref="C3:D3"/>
    <mergeCell ref="E3:F3"/>
    <mergeCell ref="G3:G4"/>
    <mergeCell ref="L3:L4"/>
    <mergeCell ref="M3:M4"/>
    <mergeCell ref="R2:R4"/>
    <mergeCell ref="A6:S6"/>
    <mergeCell ref="A249:S249"/>
    <mergeCell ref="B305:S305"/>
    <mergeCell ref="U197:U199"/>
    <mergeCell ref="A201:S201"/>
    <mergeCell ref="A234:S234"/>
    <mergeCell ref="I2:I4"/>
    <mergeCell ref="J2:J4"/>
    <mergeCell ref="K2:K4"/>
  </mergeCells>
  <printOptions/>
  <pageMargins left="0.31496062992125984" right="0.31496062992125984" top="0.35433070866141736" bottom="0.35433070866141736" header="0" footer="0.11811023622047245"/>
  <pageSetup fitToHeight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2017-01-04T10:15:18Z</cp:lastPrinted>
  <dcterms:created xsi:type="dcterms:W3CDTF">1996-10-08T23:32:33Z</dcterms:created>
  <dcterms:modified xsi:type="dcterms:W3CDTF">2017-01-04T10:16:14Z</dcterms:modified>
  <cp:category/>
  <cp:version/>
  <cp:contentType/>
  <cp:contentStatus/>
</cp:coreProperties>
</file>